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010\Dropbox\400_projekty\.Archiv\P-20-041-000_PS Blansko\01_podklady\02_Ven\2023_12_20 - revize rozpočtu\03_Rozpočty\VV\"/>
    </mc:Choice>
  </mc:AlternateContent>
  <xr:revisionPtr revIDLastSave="0" documentId="13_ncr:1_{34275B79-C88F-4815-AFB1-80F8BE9958C4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ASŘ" sheetId="13" r:id="rId5"/>
  </sheets>
  <externalReferences>
    <externalReference r:id="rId6"/>
  </externalReferences>
  <definedNames>
    <definedName name="CelkemDPHVypocet" localSheetId="1">Stavba!#REF!</definedName>
    <definedName name="CenaCelkem">Stavba!$G$29</definedName>
    <definedName name="CenaCelkemBezDPH">Stavba!$G$28</definedName>
    <definedName name="CenaCelkemVypocet" localSheetId="1">Stavba!#REF!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ASŘ!$1:$7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4">ASŘ!$A$1:$T$54</definedName>
    <definedName name="_xlnm.Print_Area" localSheetId="1">Stavba!$A$1:$J$36</definedName>
    <definedName name="_xlnm.Print_Area" localSheetId="3">VRN!$A$1:$Y$41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M9" i="13" s="1"/>
  <c r="I9" i="13"/>
  <c r="K9" i="13"/>
  <c r="K8" i="13" s="1"/>
  <c r="O9" i="13"/>
  <c r="Q9" i="13"/>
  <c r="G13" i="13"/>
  <c r="M13" i="13" s="1"/>
  <c r="I13" i="13"/>
  <c r="K13" i="13"/>
  <c r="O13" i="13"/>
  <c r="Q13" i="13"/>
  <c r="G17" i="13"/>
  <c r="M17" i="13" s="1"/>
  <c r="I17" i="13"/>
  <c r="K17" i="13"/>
  <c r="O17" i="13"/>
  <c r="Q17" i="13"/>
  <c r="G18" i="13"/>
  <c r="M18" i="13" s="1"/>
  <c r="I18" i="13"/>
  <c r="K18" i="13"/>
  <c r="O18" i="13"/>
  <c r="Q18" i="13"/>
  <c r="G19" i="13"/>
  <c r="M19" i="13" s="1"/>
  <c r="I19" i="13"/>
  <c r="K19" i="13"/>
  <c r="O19" i="13"/>
  <c r="Q19" i="13"/>
  <c r="G20" i="13"/>
  <c r="M20" i="13" s="1"/>
  <c r="I20" i="13"/>
  <c r="K20" i="13"/>
  <c r="O20" i="13"/>
  <c r="Q20" i="13"/>
  <c r="G21" i="13"/>
  <c r="M21" i="13" s="1"/>
  <c r="I21" i="13"/>
  <c r="K21" i="13"/>
  <c r="O21" i="13"/>
  <c r="Q21" i="13"/>
  <c r="G22" i="13"/>
  <c r="M22" i="13" s="1"/>
  <c r="I22" i="13"/>
  <c r="K22" i="13"/>
  <c r="O22" i="13"/>
  <c r="Q22" i="13"/>
  <c r="G23" i="13"/>
  <c r="M23" i="13" s="1"/>
  <c r="I23" i="13"/>
  <c r="K23" i="13"/>
  <c r="O23" i="13"/>
  <c r="Q23" i="13"/>
  <c r="G24" i="13"/>
  <c r="M24" i="13" s="1"/>
  <c r="I24" i="13"/>
  <c r="K24" i="13"/>
  <c r="O24" i="13"/>
  <c r="Q24" i="13"/>
  <c r="G25" i="13"/>
  <c r="M25" i="13" s="1"/>
  <c r="I25" i="13"/>
  <c r="K25" i="13"/>
  <c r="O25" i="13"/>
  <c r="Q25" i="13"/>
  <c r="G29" i="13"/>
  <c r="M29" i="13" s="1"/>
  <c r="I29" i="13"/>
  <c r="K29" i="13"/>
  <c r="O29" i="13"/>
  <c r="Q29" i="13"/>
  <c r="G30" i="13"/>
  <c r="M30" i="13" s="1"/>
  <c r="I30" i="13"/>
  <c r="K30" i="13"/>
  <c r="O30" i="13"/>
  <c r="Q30" i="13"/>
  <c r="G31" i="13"/>
  <c r="M31" i="13" s="1"/>
  <c r="I31" i="13"/>
  <c r="K31" i="13"/>
  <c r="O31" i="13"/>
  <c r="Q31" i="13"/>
  <c r="G33" i="13"/>
  <c r="G32" i="13" s="1"/>
  <c r="I33" i="13"/>
  <c r="K33" i="13"/>
  <c r="O33" i="13"/>
  <c r="Q33" i="13"/>
  <c r="G34" i="13"/>
  <c r="M34" i="13" s="1"/>
  <c r="I34" i="13"/>
  <c r="K34" i="13"/>
  <c r="O34" i="13"/>
  <c r="Q34" i="13"/>
  <c r="G35" i="13"/>
  <c r="M35" i="13" s="1"/>
  <c r="I35" i="13"/>
  <c r="K35" i="13"/>
  <c r="O35" i="13"/>
  <c r="Q35" i="13"/>
  <c r="G36" i="13"/>
  <c r="M36" i="13" s="1"/>
  <c r="I36" i="13"/>
  <c r="K36" i="13"/>
  <c r="O36" i="13"/>
  <c r="Q36" i="13"/>
  <c r="G37" i="13"/>
  <c r="M37" i="13" s="1"/>
  <c r="I37" i="13"/>
  <c r="K37" i="13"/>
  <c r="O37" i="13"/>
  <c r="Q37" i="13"/>
  <c r="G38" i="13"/>
  <c r="M38" i="13" s="1"/>
  <c r="I38" i="13"/>
  <c r="K38" i="13"/>
  <c r="O38" i="13"/>
  <c r="Q38" i="13"/>
  <c r="G39" i="13"/>
  <c r="M39" i="13" s="1"/>
  <c r="I39" i="13"/>
  <c r="K39" i="13"/>
  <c r="O39" i="13"/>
  <c r="Q39" i="13"/>
  <c r="G40" i="13"/>
  <c r="M40" i="13" s="1"/>
  <c r="I40" i="13"/>
  <c r="K40" i="13"/>
  <c r="O40" i="13"/>
  <c r="Q40" i="13"/>
  <c r="G42" i="13"/>
  <c r="M42" i="13" s="1"/>
  <c r="M41" i="13" s="1"/>
  <c r="I42" i="13"/>
  <c r="I41" i="13" s="1"/>
  <c r="K42" i="13"/>
  <c r="K41" i="13" s="1"/>
  <c r="O42" i="13"/>
  <c r="O41" i="13" s="1"/>
  <c r="Q42" i="13"/>
  <c r="Q41" i="13" s="1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G8" i="12" s="1"/>
  <c r="G31" i="12" s="1"/>
  <c r="I16" i="1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AD31" i="12"/>
  <c r="J28" i="1"/>
  <c r="J26" i="1"/>
  <c r="J23" i="1"/>
  <c r="J24" i="1"/>
  <c r="J25" i="1"/>
  <c r="J27" i="1"/>
  <c r="E24" i="1"/>
  <c r="E26" i="1"/>
  <c r="G8" i="13" l="1"/>
  <c r="G16" i="13"/>
  <c r="G41" i="13"/>
  <c r="M33" i="13"/>
  <c r="M32" i="13" s="1"/>
  <c r="O8" i="13"/>
  <c r="I8" i="13"/>
  <c r="AE31" i="12"/>
  <c r="Q32" i="13"/>
  <c r="Q16" i="13"/>
  <c r="O32" i="13"/>
  <c r="Q8" i="12"/>
  <c r="O16" i="13"/>
  <c r="V8" i="12"/>
  <c r="O8" i="12"/>
  <c r="K32" i="13"/>
  <c r="Q8" i="13"/>
  <c r="K8" i="12"/>
  <c r="I8" i="12"/>
  <c r="I32" i="13"/>
  <c r="I16" i="13"/>
  <c r="M8" i="13"/>
  <c r="K16" i="13"/>
  <c r="M16" i="13"/>
  <c r="M16" i="12"/>
  <c r="M8" i="12" s="1"/>
  <c r="G44" i="13" l="1"/>
  <c r="I17" i="1" s="1"/>
  <c r="I21" i="1" s="1"/>
  <c r="G25" i="1" s="1"/>
  <c r="G26" i="1" s="1"/>
  <c r="G29" i="1" s="1"/>
  <c r="A23" i="1"/>
  <c r="A24" i="1" l="1"/>
  <c r="A25" i="1" l="1"/>
  <c r="G28" i="1"/>
  <c r="A26" i="1" l="1"/>
  <c r="A27" i="1"/>
  <c r="A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73908F09-75E4-405D-84F1-A071BA47F02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ED5D69E-A022-4880-8D09-0911D99602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D26B51F2-9AD0-4E28-B8D5-FC483253429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F212F42-B6F1-440F-9632-DAEC9844384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<sst xmlns="http://schemas.openxmlformats.org/spreadsheetml/2006/main" count="441" uniqueCount="206">
  <si>
    <t>%</t>
  </si>
  <si>
    <t>Za zhotovitele</t>
  </si>
  <si>
    <t>Za objednatele</t>
  </si>
  <si>
    <t>Položkový rozpočet stavby</t>
  </si>
  <si>
    <t>Zaokrouhlení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</si>
  <si>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</si>
  <si>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</si>
  <si>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</si>
  <si>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</si>
  <si>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</si>
  <si>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</si>
  <si>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</si>
  <si>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</si>
  <si>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</si>
  <si>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</si>
  <si>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</si>
  <si>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</si>
  <si>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</si>
  <si>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</si>
  <si>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</si>
  <si>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</si>
  <si>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</si>
  <si>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</si>
  <si>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</si>
  <si>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</si>
  <si>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</si>
  <si>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</si>
  <si>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</si>
  <si>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</si>
  <si>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</si>
  <si>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</si>
  <si>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</si>
  <si>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</si>
  <si>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</si>
  <si>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</si>
  <si>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11086</t>
  </si>
  <si>
    <t>PS Blansko - areál Povodí Moravy s.p.</t>
  </si>
  <si>
    <t>Povodí Moravy, s.p.</t>
  </si>
  <si>
    <t>Dřevařská 932/1</t>
  </si>
  <si>
    <t>Brno</t>
  </si>
  <si>
    <t>60222</t>
  </si>
  <si>
    <t>70890013</t>
  </si>
  <si>
    <t>04</t>
  </si>
  <si>
    <t>SO 04 Zpevněné plochy</t>
  </si>
  <si>
    <t>1</t>
  </si>
  <si>
    <t>VRN</t>
  </si>
  <si>
    <t>2</t>
  </si>
  <si>
    <t>ASŘ</t>
  </si>
  <si>
    <t>CZK</t>
  </si>
  <si>
    <t>00</t>
  </si>
  <si>
    <t>Vedlejší a ostatní náklady</t>
  </si>
  <si>
    <t>Zemní práce</t>
  </si>
  <si>
    <t>5</t>
  </si>
  <si>
    <t>Komunikace</t>
  </si>
  <si>
    <t>9</t>
  </si>
  <si>
    <t>Ostatní konstrukce, bourání</t>
  </si>
  <si>
    <t>99</t>
  </si>
  <si>
    <t>Staveništní 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</si>
  <si>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</si>
  <si>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</si>
  <si>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</si>
  <si>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</si>
  <si>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</si>
  <si>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</si>
  <si>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</si>
  <si>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</si>
  <si>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</si>
  <si>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</si>
  <si>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</si>
  <si>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</si>
  <si>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</si>
  <si>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</si>
  <si>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</si>
  <si>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</si>
  <si>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</si>
  <si>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</si>
  <si>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</si>
  <si>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</si>
  <si>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</si>
  <si>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</si>
  <si>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</si>
  <si>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</si>
  <si>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</si>
  <si>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</si>
  <si>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</si>
  <si>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</si>
  <si>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</si>
  <si>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</si>
  <si>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012103000</t>
  </si>
  <si>
    <t>Geodetické práce před výstavbou</t>
  </si>
  <si>
    <t>soubor</t>
  </si>
  <si>
    <t>Vlastní</t>
  </si>
  <si>
    <t>Indiv</t>
  </si>
  <si>
    <t>Práce</t>
  </si>
  <si>
    <t>Běžná</t>
  </si>
  <si>
    <t>POL1_1</t>
  </si>
  <si>
    <t>012303000</t>
  </si>
  <si>
    <t>Geodetické práce po výstavbě</t>
  </si>
  <si>
    <t>012403000</t>
  </si>
  <si>
    <t>Geometrické zaměření , geometrický plán včetně ověření na KÚ</t>
  </si>
  <si>
    <t>013254000</t>
  </si>
  <si>
    <t>Dokumentace skutečného provedení stavby</t>
  </si>
  <si>
    <t>013274000</t>
  </si>
  <si>
    <t>Pasportizace objektu před započetím prací</t>
  </si>
  <si>
    <t>013284000</t>
  </si>
  <si>
    <t>Pasportizace objektu po provedení prací</t>
  </si>
  <si>
    <t>013294000</t>
  </si>
  <si>
    <t>Ostatní dokumentace</t>
  </si>
  <si>
    <t>032903000</t>
  </si>
  <si>
    <t>Náklady na provoz a údržbu vybavení staveniště</t>
  </si>
  <si>
    <t>034002000</t>
  </si>
  <si>
    <t>Zabezpečení staveniště</t>
  </si>
  <si>
    <t>034103000</t>
  </si>
  <si>
    <t>Oplocení staveniště</t>
  </si>
  <si>
    <t>034203000</t>
  </si>
  <si>
    <t>Opatření na ochranu pozemků sousedních se staveništěm</t>
  </si>
  <si>
    <t>034303000</t>
  </si>
  <si>
    <t>Dopravní značení na staveništi</t>
  </si>
  <si>
    <t>039002000</t>
  </si>
  <si>
    <t>Zrušení zařízení staveniště</t>
  </si>
  <si>
    <t>042503000</t>
  </si>
  <si>
    <t>Plán BOZP na staveništi</t>
  </si>
  <si>
    <t>045203000</t>
  </si>
  <si>
    <t>Kompletační činnost</t>
  </si>
  <si>
    <t>049103000</t>
  </si>
  <si>
    <t>Náklady vzniklé v souvislosti s realizací stavby</t>
  </si>
  <si>
    <t>049303000</t>
  </si>
  <si>
    <t>Náklady vzniklé v souvislosti s předáním stavby</t>
  </si>
  <si>
    <t>049304000</t>
  </si>
  <si>
    <t>Zpracování harmonogramu stavebních prací</t>
  </si>
  <si>
    <t>kus</t>
  </si>
  <si>
    <t>071103000</t>
  </si>
  <si>
    <t>Provoz investora</t>
  </si>
  <si>
    <t>005121 R</t>
  </si>
  <si>
    <t>Zařízení staveniště</t>
  </si>
  <si>
    <t>RTS 23/ II</t>
  </si>
  <si>
    <t>POL99_</t>
  </si>
  <si>
    <t>005124010R</t>
  </si>
  <si>
    <t>Koordinační činnost</t>
  </si>
  <si>
    <t>SUM</t>
  </si>
  <si>
    <t>Poznámky uchazeče k zadání</t>
  </si>
  <si>
    <t>POPUZIV</t>
  </si>
  <si>
    <t>END</t>
  </si>
  <si>
    <t>121101103R00</t>
  </si>
  <si>
    <t>Sejmutí ornice s přemístěním na vzdálenost přes 100 do 250 m</t>
  </si>
  <si>
    <t>m3</t>
  </si>
  <si>
    <t xml:space="preserve">890*0,42 : </t>
  </si>
  <si>
    <t xml:space="preserve">200*0,14 : </t>
  </si>
  <si>
    <t>401,8</t>
  </si>
  <si>
    <t>181101102R00</t>
  </si>
  <si>
    <t>Úprava pláně v zářezech v hornině 1 až 4, se zhutněním</t>
  </si>
  <si>
    <t>m2</t>
  </si>
  <si>
    <t xml:space="preserve">890+200 : </t>
  </si>
  <si>
    <t>1090</t>
  </si>
  <si>
    <t>564851111R00</t>
  </si>
  <si>
    <t>Podklad ze štěrkodrti s rozprostřením a zhutněním frakce 0-63 mm, tloušťka po zhutnění 150 mm</t>
  </si>
  <si>
    <t>564851113R00</t>
  </si>
  <si>
    <t>Podklad ze štěrkodrti s rozprostřením a zhutněním frakce 0-63 mm, tloušťka po zhutnění 170 mm</t>
  </si>
  <si>
    <t>565141111R00</t>
  </si>
  <si>
    <t>Podklad z kameniva obaleného asfaltem ACP 16+ až ACP 22+, v pruhu šířky do 3 m, třídy 1, tloušťka po zhutnění 60 mm</t>
  </si>
  <si>
    <t>567122111R00</t>
  </si>
  <si>
    <t>Podklad z kameniva zpevněného cementem SC C8/10, tloušťka po zhutnění 120 mm</t>
  </si>
  <si>
    <t>573111113R00</t>
  </si>
  <si>
    <t>Postřik živičný infiltrační s posypem kamenivem v množství 1,5 kg/m2</t>
  </si>
  <si>
    <t>573231110R00</t>
  </si>
  <si>
    <t>Postřik živičný spojovací bez posypu kamenivem z emulze, v množství od 0,3 do 0,5 kg/m2</t>
  </si>
  <si>
    <t>RTS 22/ I</t>
  </si>
  <si>
    <t>RTS 21/ II</t>
  </si>
  <si>
    <t>577131111R00</t>
  </si>
  <si>
    <t>Beton asfaltový s rozprostřením a zhutněním v pruhu šířky do 3 m, ACO 11+, tloušťky 40 mm, plochy přes 1000 m2</t>
  </si>
  <si>
    <t>596111111R00</t>
  </si>
  <si>
    <t>Kladení dlažby z mozaiky komunikací pro pěší do lože z kameniva těženého, 1barva</t>
  </si>
  <si>
    <t>917862111R00</t>
  </si>
  <si>
    <t>Osazení silničního nebo chodníkového betonového obrubníku stojatého, s boční opěrou z betonu prostého, do lože z betonu prostého C 12/15</t>
  </si>
  <si>
    <t>m</t>
  </si>
  <si>
    <t xml:space="preserve">165 : </t>
  </si>
  <si>
    <t xml:space="preserve">18 : </t>
  </si>
  <si>
    <t>183</t>
  </si>
  <si>
    <t>59217335R</t>
  </si>
  <si>
    <t>obrubník zahradní materiál beton; l = 1000,0 mm; š = 50,0 mm; h = 250,0 mm; barva šedá</t>
  </si>
  <si>
    <t>SPCM</t>
  </si>
  <si>
    <t>59217472R</t>
  </si>
  <si>
    <t>obrubník silniční materiál beton; l = 1000,0 mm; š = 150,0 mm; h = 250,0 mm; barva šedá</t>
  </si>
  <si>
    <t>59245020R</t>
  </si>
  <si>
    <t>dlažba betonová zámková, dvouvrstvá; kost; šedá; l = 200 mm; š = 165 mm; tl. 60,0 mm</t>
  </si>
  <si>
    <t>113108405R00</t>
  </si>
  <si>
    <t>979081111R00</t>
  </si>
  <si>
    <t>Odvoz suti a vybouraných hmot na skládku do 1 km</t>
  </si>
  <si>
    <t>t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</si>
  <si>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</si>
  <si>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</si>
  <si>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</si>
  <si>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</si>
  <si>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</si>
  <si>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</si>
  <si>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</si>
  <si>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</si>
  <si>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RTS 20/ I</t>
  </si>
  <si>
    <t>979990113R00</t>
  </si>
  <si>
    <t>Poplatek za skládku obalovaný asfalt , skupina 17 09 04 z Katalogu odpadů</t>
  </si>
  <si>
    <t>RTS 20/ II</t>
  </si>
  <si>
    <t>979093111R00</t>
  </si>
  <si>
    <t>Uložení suti na skládku bez zhutnění</t>
  </si>
  <si>
    <t>998225111R00</t>
  </si>
  <si>
    <t>Přesun hmot komunikací a letišť, kryt živičný jakékoliv délky objektu</t>
  </si>
  <si>
    <t>Odstranění podkladů nebo krytů živičných, v ploše jednotlivě nad 50 m2, tloušťka vrstvy 50 mm, vč. obrubníků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</si>
</sst>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7" fillId="0" borderId="1" xfId="0" applyFont="1" applyBorder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7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7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wrapText="1"/>
    </xf>
    <xf numFmtId="1" fontId="7" fillId="0" borderId="12" xfId="0" applyNumberFormat="1" applyFont="1" applyBorder="1" applyAlignment="1">
      <alignment horizontal="right" vertical="center" wrapText="1"/>
    </xf>
    <xf numFmtId="1" fontId="7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7" fillId="3" borderId="6" xfId="0" applyFont="1" applyFill="1" applyBorder="1" applyAlignment="1">
      <alignment horizontal="left" vertical="center" wrapText="1"/>
    </xf>
    <xf numFmtId="49" fontId="7" fillId="0" borderId="6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left" vertical="center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4" borderId="6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7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3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7" fillId="3" borderId="15" xfId="0" applyFont="1" applyFill="1" applyBorder="1" applyAlignment="1">
      <alignment vertical="top"/>
    </xf>
    <xf numFmtId="49" fontId="7" fillId="3" borderId="12" xfId="0" applyNumberFormat="1" applyFont="1" applyFill="1" applyBorder="1" applyAlignment="1">
      <alignment vertical="top"/>
    </xf>
    <xf numFmtId="0" fontId="7" fillId="3" borderId="12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vertical="top"/>
    </xf>
    <xf numFmtId="0" fontId="13" fillId="0" borderId="0" xfId="0" applyFont="1" applyAlignment="1">
      <alignment vertical="top"/>
    </xf>
    <xf numFmtId="49" fontId="13" fillId="0" borderId="0" xfId="0" applyNumberFormat="1" applyFont="1" applyAlignment="1">
      <alignment vertical="top"/>
    </xf>
    <xf numFmtId="164" fontId="13" fillId="0" borderId="0" xfId="0" applyNumberFormat="1" applyFont="1" applyAlignment="1">
      <alignment vertical="top" shrinkToFit="1"/>
    </xf>
    <xf numFmtId="4" fontId="13" fillId="0" borderId="0" xfId="0" applyNumberFormat="1" applyFont="1" applyAlignment="1">
      <alignment vertical="top" shrinkToFit="1"/>
    </xf>
    <xf numFmtId="4" fontId="7" fillId="3" borderId="0" xfId="0" applyNumberFormat="1" applyFont="1" applyFill="1" applyAlignment="1">
      <alignment vertical="top" shrinkToFit="1"/>
    </xf>
    <xf numFmtId="0" fontId="7" fillId="3" borderId="29" xfId="0" applyFont="1" applyFill="1" applyBorder="1" applyAlignment="1">
      <alignment vertical="top"/>
    </xf>
    <xf numFmtId="49" fontId="7" fillId="3" borderId="18" xfId="0" applyNumberFormat="1" applyFont="1" applyFill="1" applyBorder="1" applyAlignment="1">
      <alignment vertical="top"/>
    </xf>
    <xf numFmtId="0" fontId="7" fillId="3" borderId="18" xfId="0" applyFont="1" applyFill="1" applyBorder="1" applyAlignment="1">
      <alignment horizontal="center" vertical="top" shrinkToFit="1"/>
    </xf>
    <xf numFmtId="164" fontId="7" fillId="3" borderId="18" xfId="0" applyNumberFormat="1" applyFont="1" applyFill="1" applyBorder="1" applyAlignment="1">
      <alignment vertical="top" shrinkToFit="1"/>
    </xf>
    <xf numFmtId="4" fontId="7" fillId="3" borderId="18" xfId="0" applyNumberFormat="1" applyFont="1" applyFill="1" applyBorder="1" applyAlignment="1">
      <alignment vertical="top" shrinkToFit="1"/>
    </xf>
    <xf numFmtId="4" fontId="7" fillId="3" borderId="30" xfId="0" applyNumberFormat="1" applyFont="1" applyFill="1" applyBorder="1" applyAlignment="1">
      <alignment vertical="top" shrinkToFit="1"/>
    </xf>
    <xf numFmtId="4" fontId="7" fillId="3" borderId="22" xfId="0" applyNumberFormat="1" applyFont="1" applyFill="1" applyBorder="1" applyAlignment="1">
      <alignment vertical="top" shrinkToFit="1"/>
    </xf>
    <xf numFmtId="0" fontId="13" fillId="0" borderId="31" xfId="0" applyFont="1" applyBorder="1" applyAlignment="1">
      <alignment vertical="top"/>
    </xf>
    <xf numFmtId="49" fontId="13" fillId="0" borderId="32" xfId="0" applyNumberFormat="1" applyFont="1" applyBorder="1" applyAlignment="1">
      <alignment vertical="top"/>
    </xf>
    <xf numFmtId="0" fontId="13" fillId="0" borderId="32" xfId="0" applyFont="1" applyBorder="1" applyAlignment="1">
      <alignment horizontal="center" vertical="top" shrinkToFit="1"/>
    </xf>
    <xf numFmtId="164" fontId="13" fillId="0" borderId="32" xfId="0" applyNumberFormat="1" applyFont="1" applyBorder="1" applyAlignment="1">
      <alignment vertical="top" shrinkToFit="1"/>
    </xf>
    <xf numFmtId="4" fontId="13" fillId="4" borderId="32" xfId="0" applyNumberFormat="1" applyFont="1" applyFill="1" applyBorder="1" applyAlignment="1" applyProtection="1">
      <alignment vertical="top" shrinkToFit="1"/>
      <protection locked="0"/>
    </xf>
    <xf numFmtId="4" fontId="13" fillId="0" borderId="32" xfId="0" applyNumberFormat="1" applyFont="1" applyBorder="1" applyAlignment="1">
      <alignment vertical="top" shrinkToFit="1"/>
    </xf>
    <xf numFmtId="4" fontId="13" fillId="0" borderId="33" xfId="0" applyNumberFormat="1" applyFont="1" applyBorder="1" applyAlignment="1">
      <alignment vertical="top" shrinkToFit="1"/>
    </xf>
    <xf numFmtId="0" fontId="13" fillId="0" borderId="34" xfId="0" applyFont="1" applyBorder="1" applyAlignment="1">
      <alignment vertical="top"/>
    </xf>
    <xf numFmtId="49" fontId="13" fillId="0" borderId="35" xfId="0" applyNumberFormat="1" applyFont="1" applyBorder="1" applyAlignment="1">
      <alignment vertical="top"/>
    </xf>
    <xf numFmtId="0" fontId="13" fillId="0" borderId="35" xfId="0" applyFont="1" applyBorder="1" applyAlignment="1">
      <alignment horizontal="center" vertical="top" shrinkToFit="1"/>
    </xf>
    <xf numFmtId="164" fontId="13" fillId="0" borderId="35" xfId="0" applyNumberFormat="1" applyFont="1" applyBorder="1" applyAlignment="1">
      <alignment vertical="top" shrinkToFit="1"/>
    </xf>
    <xf numFmtId="4" fontId="13" fillId="4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4" fontId="13" fillId="0" borderId="36" xfId="0" applyNumberFormat="1" applyFont="1" applyBorder="1" applyAlignment="1">
      <alignment vertical="top" shrinkToFit="1"/>
    </xf>
    <xf numFmtId="49" fontId="7" fillId="3" borderId="18" xfId="0" applyNumberFormat="1" applyFont="1" applyFill="1" applyBorder="1" applyAlignment="1">
      <alignment horizontal="left" vertical="top" wrapText="1"/>
    </xf>
    <xf numFmtId="49" fontId="13" fillId="0" borderId="35" xfId="0" applyNumberFormat="1" applyFont="1" applyBorder="1" applyAlignment="1">
      <alignment horizontal="left" vertical="top" wrapText="1"/>
    </xf>
    <xf numFmtId="49" fontId="13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7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4" fillId="0" borderId="0" xfId="0" applyNumberFormat="1" applyFont="1" applyAlignment="1">
      <alignment horizontal="center" vertical="top" wrapText="1" shrinkToFit="1"/>
    </xf>
    <xf numFmtId="164" fontId="14" fillId="0" borderId="0" xfId="0" applyNumberFormat="1" applyFont="1" applyAlignment="1">
      <alignment vertical="top" wrapText="1" shrinkToFit="1"/>
    </xf>
    <xf numFmtId="164" fontId="14" fillId="0" borderId="0" xfId="0" quotePrefix="1" applyNumberFormat="1" applyFont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6" xfId="0" applyNumberFormat="1" applyFont="1" applyBorder="1" applyAlignment="1">
      <alignment horizontal="right" vertical="center"/>
    </xf>
    <xf numFmtId="4" fontId="9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7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7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9" fillId="0" borderId="15" xfId="0" applyNumberFormat="1" applyFont="1" applyBorder="1" applyAlignment="1">
      <alignment horizontal="right" vertical="center" indent="1"/>
    </xf>
    <xf numFmtId="4" fontId="9" fillId="0" borderId="22" xfId="0" applyNumberFormat="1" applyFont="1" applyBorder="1" applyAlignment="1">
      <alignment horizontal="right" vertical="center" indent="1"/>
    </xf>
    <xf numFmtId="0" fontId="7" fillId="4" borderId="0" xfId="0" applyFont="1" applyFill="1" applyAlignment="1" applyProtection="1">
      <alignment horizontal="left" vertical="center"/>
      <protection locked="0"/>
    </xf>
    <xf numFmtId="0" fontId="7" fillId="3" borderId="6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7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6" xfId="0" applyNumberFormat="1" applyFont="1" applyBorder="1" applyAlignment="1">
      <alignment horizontal="right" vertical="center" indent="1"/>
    </xf>
    <xf numFmtId="4" fontId="10" fillId="3" borderId="7" xfId="0" applyNumberFormat="1" applyFont="1" applyFill="1" applyBorder="1" applyAlignment="1">
      <alignment horizontal="right" vertical="center"/>
    </xf>
    <xf numFmtId="2" fontId="10" fillId="3" borderId="7" xfId="0" applyNumberFormat="1" applyFont="1" applyFill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32</v>
      </c>
    </row>
    <row r="2" spans="1:7" ht="57.75" customHeight="1" x14ac:dyDescent="0.2">
      <c r="A2" s="147" t="s">
        <v>33</v>
      </c>
      <c r="B2" s="147"/>
      <c r="C2" s="147"/>
      <c r="D2" s="147"/>
      <c r="E2" s="147"/>
      <c r="F2" s="147"/>
      <c r="G2" s="147"/>
    </row>
  </sheetData>
  <sheetProtection algorithmName="SHA-512" hashValue="y/H3ElyNyJuiYmz55gA0yHJce3lfyXvBNQKChlrIop78/3DQyePVoI4MnUp43KwZwourmW4P3oIjMedCzIENdA==" saltValue="tANxfQm12H707iis7d8bG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36"/>
  <sheetViews>
    <sheetView showGridLines="0" topLeftCell="B4" zoomScaleNormal="100" zoomScaleSheetLayoutView="75" workbookViewId="0">
      <selection activeCell="Q22" sqref="Q2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31</v>
      </c>
      <c r="B1" s="148" t="s">
        <v>3</v>
      </c>
      <c r="C1" s="149"/>
      <c r="D1" s="149"/>
      <c r="E1" s="149"/>
      <c r="F1" s="149"/>
      <c r="G1" s="149"/>
      <c r="H1" s="149"/>
      <c r="I1" s="149"/>
      <c r="J1" s="150"/>
    </row>
    <row r="2" spans="1:15" ht="36" customHeight="1" x14ac:dyDescent="0.2">
      <c r="A2" s="2"/>
      <c r="B2" s="76" t="s">
        <v>19</v>
      </c>
      <c r="C2" s="77"/>
      <c r="D2" s="78" t="s">
        <v>35</v>
      </c>
      <c r="E2" s="157" t="s">
        <v>36</v>
      </c>
      <c r="F2" s="158"/>
      <c r="G2" s="158"/>
      <c r="H2" s="158"/>
      <c r="I2" s="158"/>
      <c r="J2" s="159"/>
      <c r="O2" s="1"/>
    </row>
    <row r="3" spans="1:15" ht="27" hidden="1" customHeight="1" x14ac:dyDescent="0.2">
      <c r="A3" s="2"/>
      <c r="B3" s="79"/>
      <c r="C3" s="77"/>
      <c r="D3" s="80"/>
      <c r="E3" s="160"/>
      <c r="F3" s="161"/>
      <c r="G3" s="161"/>
      <c r="H3" s="161"/>
      <c r="I3" s="161"/>
      <c r="J3" s="162"/>
    </row>
    <row r="4" spans="1:15" ht="23.25" customHeight="1" x14ac:dyDescent="0.2">
      <c r="A4" s="2"/>
      <c r="B4" s="81"/>
      <c r="C4" s="82"/>
      <c r="D4" s="83"/>
      <c r="E4" s="170"/>
      <c r="F4" s="170"/>
      <c r="G4" s="170"/>
      <c r="H4" s="170"/>
      <c r="I4" s="170"/>
      <c r="J4" s="171"/>
    </row>
    <row r="5" spans="1:15" ht="24" customHeight="1" x14ac:dyDescent="0.2">
      <c r="A5" s="2"/>
      <c r="B5" s="31" t="s">
        <v>18</v>
      </c>
      <c r="D5" s="174" t="s">
        <v>37</v>
      </c>
      <c r="E5" s="175"/>
      <c r="F5" s="175"/>
      <c r="G5" s="175"/>
      <c r="H5" s="18" t="s">
        <v>34</v>
      </c>
      <c r="I5" s="85" t="s">
        <v>41</v>
      </c>
      <c r="J5" s="8"/>
    </row>
    <row r="6" spans="1:15" ht="15.75" customHeight="1" x14ac:dyDescent="0.2">
      <c r="A6" s="2"/>
      <c r="B6" s="28"/>
      <c r="C6" s="55"/>
      <c r="D6" s="176" t="s">
        <v>38</v>
      </c>
      <c r="E6" s="177"/>
      <c r="F6" s="177"/>
      <c r="G6" s="177"/>
      <c r="H6" s="18" t="s">
        <v>29</v>
      </c>
      <c r="I6" s="22"/>
      <c r="J6" s="8"/>
    </row>
    <row r="7" spans="1:15" ht="15.75" customHeight="1" x14ac:dyDescent="0.2">
      <c r="A7" s="2"/>
      <c r="B7" s="29"/>
      <c r="C7" s="56"/>
      <c r="D7" s="84" t="s">
        <v>40</v>
      </c>
      <c r="E7" s="178" t="s">
        <v>39</v>
      </c>
      <c r="F7" s="179"/>
      <c r="G7" s="179"/>
      <c r="H7" s="24"/>
      <c r="I7" s="23"/>
      <c r="J7" s="34"/>
    </row>
    <row r="8" spans="1:15" ht="24" hidden="1" customHeight="1" x14ac:dyDescent="0.2">
      <c r="A8" s="2"/>
      <c r="B8" s="31" t="s">
        <v>16</v>
      </c>
      <c r="D8" s="51"/>
      <c r="H8" s="18" t="s">
        <v>34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29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15</v>
      </c>
      <c r="D11" s="164"/>
      <c r="E11" s="164"/>
      <c r="F11" s="164"/>
      <c r="G11" s="164"/>
      <c r="H11" s="18" t="s">
        <v>34</v>
      </c>
      <c r="I11" s="86"/>
      <c r="J11" s="8"/>
    </row>
    <row r="12" spans="1:15" ht="15.75" customHeight="1" x14ac:dyDescent="0.2">
      <c r="A12" s="2"/>
      <c r="B12" s="28"/>
      <c r="C12" s="55"/>
      <c r="D12" s="169"/>
      <c r="E12" s="169"/>
      <c r="F12" s="169"/>
      <c r="G12" s="169"/>
      <c r="H12" s="18" t="s">
        <v>29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172"/>
      <c r="F13" s="173"/>
      <c r="G13" s="173"/>
      <c r="H13" s="19"/>
      <c r="I13" s="23"/>
      <c r="J13" s="34"/>
    </row>
    <row r="14" spans="1:15" ht="24" customHeight="1" x14ac:dyDescent="0.2">
      <c r="A14" s="2"/>
      <c r="B14" s="43" t="s">
        <v>17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27</v>
      </c>
      <c r="C15" s="61"/>
      <c r="D15" s="54"/>
      <c r="E15" s="163"/>
      <c r="F15" s="163"/>
      <c r="G15" s="165"/>
      <c r="H15" s="165"/>
      <c r="I15" s="165" t="s">
        <v>24</v>
      </c>
      <c r="J15" s="166"/>
    </row>
    <row r="16" spans="1:15" ht="23.25" customHeight="1" x14ac:dyDescent="0.2">
      <c r="A16" s="97" t="s">
        <v>21</v>
      </c>
      <c r="B16" s="38" t="s">
        <v>45</v>
      </c>
      <c r="C16" s="62"/>
      <c r="D16" s="63"/>
      <c r="E16" s="154"/>
      <c r="F16" s="155"/>
      <c r="G16" s="154"/>
      <c r="H16" s="155"/>
      <c r="I16" s="154">
        <f>VRN!G31</f>
        <v>0</v>
      </c>
      <c r="J16" s="156"/>
    </row>
    <row r="17" spans="1:10" ht="23.25" customHeight="1" x14ac:dyDescent="0.2">
      <c r="A17" s="97" t="s">
        <v>22</v>
      </c>
      <c r="B17" s="38" t="s">
        <v>47</v>
      </c>
      <c r="C17" s="62"/>
      <c r="D17" s="63"/>
      <c r="E17" s="154"/>
      <c r="F17" s="155"/>
      <c r="G17" s="154"/>
      <c r="H17" s="155"/>
      <c r="I17" s="154">
        <f>ASŘ!G44</f>
        <v>0</v>
      </c>
      <c r="J17" s="156"/>
    </row>
    <row r="18" spans="1:10" ht="23.25" customHeight="1" x14ac:dyDescent="0.2">
      <c r="A18" s="97" t="s">
        <v>23</v>
      </c>
      <c r="B18" s="38"/>
      <c r="C18" s="62"/>
      <c r="D18" s="63"/>
      <c r="E18" s="154"/>
      <c r="F18" s="155"/>
      <c r="G18" s="154"/>
      <c r="H18" s="155"/>
      <c r="I18" s="154"/>
      <c r="J18" s="156"/>
    </row>
    <row r="19" spans="1:10" ht="23.25" customHeight="1" x14ac:dyDescent="0.2">
      <c r="A19" s="97" t="s">
        <v>58</v>
      </c>
      <c r="B19" s="38"/>
      <c r="C19" s="62"/>
      <c r="D19" s="63"/>
      <c r="E19" s="154"/>
      <c r="F19" s="155"/>
      <c r="G19" s="154"/>
      <c r="H19" s="155"/>
      <c r="I19" s="154"/>
      <c r="J19" s="156"/>
    </row>
    <row r="20" spans="1:10" ht="23.25" customHeight="1" x14ac:dyDescent="0.2">
      <c r="A20" s="97" t="s">
        <v>59</v>
      </c>
      <c r="B20" s="38"/>
      <c r="C20" s="62"/>
      <c r="D20" s="63"/>
      <c r="E20" s="154"/>
      <c r="F20" s="155"/>
      <c r="G20" s="154"/>
      <c r="H20" s="155"/>
      <c r="I20" s="154"/>
      <c r="J20" s="156"/>
    </row>
    <row r="21" spans="1:10" ht="23.25" customHeight="1" x14ac:dyDescent="0.2">
      <c r="A21" s="2"/>
      <c r="B21" s="48" t="s">
        <v>24</v>
      </c>
      <c r="C21" s="64"/>
      <c r="D21" s="65"/>
      <c r="E21" s="167"/>
      <c r="F21" s="168"/>
      <c r="G21" s="167"/>
      <c r="H21" s="168"/>
      <c r="I21" s="167">
        <f>SUM(I16:J20)</f>
        <v>0</v>
      </c>
      <c r="J21" s="185"/>
    </row>
    <row r="22" spans="1:10" ht="33" customHeight="1" x14ac:dyDescent="0.2">
      <c r="A22" s="2"/>
      <c r="B22" s="42" t="s">
        <v>28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11</v>
      </c>
      <c r="C23" s="62"/>
      <c r="D23" s="63"/>
      <c r="E23" s="67">
        <v>15</v>
      </c>
      <c r="F23" s="39" t="s">
        <v>0</v>
      </c>
      <c r="G23" s="183"/>
      <c r="H23" s="184"/>
      <c r="I23" s="18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12</v>
      </c>
      <c r="C24" s="62"/>
      <c r="D24" s="63"/>
      <c r="E24" s="67">
        <f>SazbaDPH1</f>
        <v>15</v>
      </c>
      <c r="F24" s="39" t="s">
        <v>0</v>
      </c>
      <c r="G24" s="181"/>
      <c r="H24" s="182"/>
      <c r="I24" s="18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13</v>
      </c>
      <c r="C25" s="62"/>
      <c r="D25" s="63"/>
      <c r="E25" s="67">
        <v>21</v>
      </c>
      <c r="F25" s="39" t="s">
        <v>0</v>
      </c>
      <c r="G25" s="183">
        <f>I21</f>
        <v>0</v>
      </c>
      <c r="H25" s="184"/>
      <c r="I25" s="18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14</v>
      </c>
      <c r="C26" s="68"/>
      <c r="D26" s="54"/>
      <c r="E26" s="69">
        <f>SazbaDPH2</f>
        <v>21</v>
      </c>
      <c r="F26" s="30" t="s">
        <v>0</v>
      </c>
      <c r="G26" s="151">
        <f>ZakladDPHZakl*0.21</f>
        <v>0</v>
      </c>
      <c r="H26" s="152"/>
      <c r="I26" s="15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53"/>
      <c r="H27" s="153"/>
      <c r="I27" s="153"/>
      <c r="J27" s="41" t="str">
        <f t="shared" si="0"/>
        <v>CZK</v>
      </c>
    </row>
    <row r="28" spans="1:10" ht="27.75" hidden="1" customHeight="1" thickBot="1" x14ac:dyDescent="0.25">
      <c r="A28" s="2"/>
      <c r="B28" s="88" t="s">
        <v>20</v>
      </c>
      <c r="C28" s="89"/>
      <c r="D28" s="89"/>
      <c r="E28" s="90"/>
      <c r="F28" s="91"/>
      <c r="G28" s="186" t="e">
        <f>ZakladDPHSniVypocet+ZakladDPHZaklVypocet</f>
        <v>#REF!</v>
      </c>
      <c r="H28" s="187"/>
      <c r="I28" s="187"/>
      <c r="J28" s="9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88" t="s">
        <v>30</v>
      </c>
      <c r="C29" s="93"/>
      <c r="D29" s="93"/>
      <c r="E29" s="93"/>
      <c r="F29" s="94"/>
      <c r="G29" s="186">
        <f>DPHZakl+ZakladDPHZakl</f>
        <v>0</v>
      </c>
      <c r="H29" s="186"/>
      <c r="I29" s="186"/>
      <c r="J29" s="95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10</v>
      </c>
      <c r="D32" s="73"/>
      <c r="E32" s="73"/>
      <c r="F32" s="15" t="s">
        <v>9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88"/>
      <c r="E34" s="189"/>
      <c r="G34" s="190"/>
      <c r="H34" s="191"/>
      <c r="I34" s="191"/>
      <c r="J34" s="25"/>
    </row>
    <row r="35" spans="1:10" ht="12.75" customHeight="1" x14ac:dyDescent="0.2">
      <c r="A35" s="2"/>
      <c r="B35" s="2"/>
      <c r="D35" s="180" t="s">
        <v>1</v>
      </c>
      <c r="E35" s="180"/>
      <c r="H35" s="10" t="s">
        <v>2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</sheetData>
  <sheetProtection algorithmName="SHA-512" hashValue="llSbG76uPaCNE4a2sUdQ6y9Sns+2bmzXHPsP1QPyPYVZk6ze6zwdqEyyzOuWEP30aHc10/PqbLEHS8w1pdACBg==" saltValue="iLW1l9yj8c9N2V8IlQkfl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92" t="s">
        <v>5</v>
      </c>
      <c r="B1" s="192"/>
      <c r="C1" s="193"/>
      <c r="D1" s="192"/>
      <c r="E1" s="192"/>
      <c r="F1" s="192"/>
      <c r="G1" s="192"/>
    </row>
    <row r="2" spans="1:7" ht="24.95" customHeight="1" x14ac:dyDescent="0.2">
      <c r="A2" s="50" t="s">
        <v>6</v>
      </c>
      <c r="B2" s="49"/>
      <c r="C2" s="194"/>
      <c r="D2" s="194"/>
      <c r="E2" s="194"/>
      <c r="F2" s="194"/>
      <c r="G2" s="195"/>
    </row>
    <row r="3" spans="1:7" ht="24.95" customHeight="1" x14ac:dyDescent="0.2">
      <c r="A3" s="50" t="s">
        <v>7</v>
      </c>
      <c r="B3" s="49"/>
      <c r="C3" s="194"/>
      <c r="D3" s="194"/>
      <c r="E3" s="194"/>
      <c r="F3" s="194"/>
      <c r="G3" s="195"/>
    </row>
    <row r="4" spans="1:7" ht="24.95" customHeight="1" x14ac:dyDescent="0.2">
      <c r="A4" s="50" t="s">
        <v>8</v>
      </c>
      <c r="B4" s="49"/>
      <c r="C4" s="194"/>
      <c r="D4" s="194"/>
      <c r="E4" s="194"/>
      <c r="F4" s="194"/>
      <c r="G4" s="19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B0DBB-8E68-467C-A9F3-D0DA2A38B6BA}">
  <sheetPr>
    <outlinePr summaryBelow="0"/>
  </sheetPr>
  <dimension ref="A1:BG5000"/>
  <sheetViews>
    <sheetView workbookViewId="0">
      <pane ySplit="7" topLeftCell="A8" activePane="bottomLeft" state="frozen"/>
      <selection pane="bottomLeft" activeCell="F29" sqref="F9:F29"/>
    </sheetView>
  </sheetViews>
  <sheetFormatPr defaultRowHeight="12.75" outlineLevelRow="1" x14ac:dyDescent="0.2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8" max="28" width="0" hidden="1" customWidth="1"/>
    <col min="30" max="40" width="0" hidden="1" customWidth="1"/>
  </cols>
  <sheetData>
    <row r="1" spans="1:59" ht="15.75" customHeight="1" x14ac:dyDescent="0.25">
      <c r="A1" s="208" t="s">
        <v>5</v>
      </c>
      <c r="B1" s="208"/>
      <c r="C1" s="208"/>
      <c r="D1" s="208"/>
      <c r="E1" s="208"/>
      <c r="F1" s="208"/>
      <c r="G1" s="208"/>
      <c r="AF1" t="s">
        <v>60</v>
      </c>
    </row>
    <row r="2" spans="1:59" ht="24.95" customHeight="1" x14ac:dyDescent="0.2">
      <c r="A2" s="50" t="s">
        <v>6</v>
      </c>
      <c r="B2" s="49" t="s">
        <v>35</v>
      </c>
      <c r="C2" s="209" t="s">
        <v>36</v>
      </c>
      <c r="D2" s="210"/>
      <c r="E2" s="210"/>
      <c r="F2" s="210"/>
      <c r="G2" s="211"/>
      <c r="AF2" t="s">
        <v>61</v>
      </c>
    </row>
    <row r="3" spans="1:59" ht="24.95" customHeight="1" x14ac:dyDescent="0.2">
      <c r="A3" s="50" t="s">
        <v>7</v>
      </c>
      <c r="B3" s="49" t="s">
        <v>42</v>
      </c>
      <c r="C3" s="209" t="s">
        <v>43</v>
      </c>
      <c r="D3" s="210"/>
      <c r="E3" s="210"/>
      <c r="F3" s="210"/>
      <c r="G3" s="211"/>
      <c r="AB3" s="96" t="s">
        <v>61</v>
      </c>
      <c r="AF3" t="s">
        <v>62</v>
      </c>
    </row>
    <row r="4" spans="1:59" ht="24.95" customHeight="1" x14ac:dyDescent="0.2">
      <c r="A4" s="98" t="s">
        <v>8</v>
      </c>
      <c r="B4" s="99" t="s">
        <v>44</v>
      </c>
      <c r="C4" s="212" t="s">
        <v>45</v>
      </c>
      <c r="D4" s="213"/>
      <c r="E4" s="213"/>
      <c r="F4" s="213"/>
      <c r="G4" s="214"/>
      <c r="AF4" t="s">
        <v>63</v>
      </c>
    </row>
    <row r="5" spans="1:59" x14ac:dyDescent="0.2">
      <c r="D5" s="10"/>
    </row>
    <row r="6" spans="1:59" ht="38.25" x14ac:dyDescent="0.2">
      <c r="A6" s="101" t="s">
        <v>64</v>
      </c>
      <c r="B6" s="103" t="s">
        <v>65</v>
      </c>
      <c r="C6" s="103" t="s">
        <v>66</v>
      </c>
      <c r="D6" s="102" t="s">
        <v>67</v>
      </c>
      <c r="E6" s="101" t="s">
        <v>68</v>
      </c>
      <c r="F6" s="100" t="s">
        <v>69</v>
      </c>
      <c r="G6" s="101" t="s">
        <v>24</v>
      </c>
      <c r="H6" s="104" t="s">
        <v>25</v>
      </c>
      <c r="I6" s="104" t="s">
        <v>70</v>
      </c>
      <c r="J6" s="104" t="s">
        <v>26</v>
      </c>
      <c r="K6" s="104" t="s">
        <v>71</v>
      </c>
      <c r="L6" s="104" t="s">
        <v>72</v>
      </c>
      <c r="M6" s="104" t="s">
        <v>73</v>
      </c>
      <c r="N6" s="104" t="s">
        <v>74</v>
      </c>
      <c r="O6" s="104" t="s">
        <v>75</v>
      </c>
      <c r="P6" s="104" t="s">
        <v>76</v>
      </c>
      <c r="Q6" s="104" t="s">
        <v>77</v>
      </c>
      <c r="R6" s="104" t="s">
        <v>78</v>
      </c>
      <c r="S6" s="104" t="s">
        <v>79</v>
      </c>
      <c r="T6" s="104" t="s">
        <v>80</v>
      </c>
      <c r="U6" s="104" t="s">
        <v>81</v>
      </c>
      <c r="V6" s="104" t="s">
        <v>82</v>
      </c>
      <c r="W6" s="104" t="s">
        <v>83</v>
      </c>
      <c r="X6" s="104" t="s">
        <v>84</v>
      </c>
      <c r="Y6" s="104" t="s">
        <v>85</v>
      </c>
    </row>
    <row r="7" spans="1:59" hidden="1" x14ac:dyDescent="0.2">
      <c r="A7" s="3"/>
      <c r="B7" s="4"/>
      <c r="C7" s="4"/>
      <c r="D7" s="6"/>
      <c r="E7" s="106"/>
      <c r="F7" s="107"/>
      <c r="G7" s="107"/>
      <c r="H7" s="107"/>
      <c r="I7" s="107"/>
      <c r="J7" s="107"/>
      <c r="K7" s="107"/>
      <c r="L7" s="107"/>
      <c r="M7" s="107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7"/>
      <c r="Y7" s="107"/>
    </row>
    <row r="8" spans="1:59" x14ac:dyDescent="0.2">
      <c r="A8" s="117" t="s">
        <v>86</v>
      </c>
      <c r="B8" s="118" t="s">
        <v>49</v>
      </c>
      <c r="C8" s="138" t="s">
        <v>50</v>
      </c>
      <c r="D8" s="119"/>
      <c r="E8" s="120"/>
      <c r="F8" s="121"/>
      <c r="G8" s="121">
        <f>SUMIF(AF9:AF29,"&lt;&gt;NOR",G9:G29)</f>
        <v>0</v>
      </c>
      <c r="H8" s="121"/>
      <c r="I8" s="121">
        <f>SUM(I9:I29)</f>
        <v>0</v>
      </c>
      <c r="J8" s="121"/>
      <c r="K8" s="121">
        <f>SUM(K9:K29)</f>
        <v>100500</v>
      </c>
      <c r="L8" s="121"/>
      <c r="M8" s="121">
        <f>SUM(M9:M29)</f>
        <v>0</v>
      </c>
      <c r="N8" s="120"/>
      <c r="O8" s="120">
        <f>SUM(O9:O29)</f>
        <v>0</v>
      </c>
      <c r="P8" s="120"/>
      <c r="Q8" s="120">
        <f>SUM(Q9:Q29)</f>
        <v>0</v>
      </c>
      <c r="R8" s="121"/>
      <c r="S8" s="121"/>
      <c r="T8" s="122"/>
      <c r="U8" s="116"/>
      <c r="V8" s="116">
        <f>SUM(V9:V29)</f>
        <v>0</v>
      </c>
      <c r="W8" s="116"/>
      <c r="X8" s="116"/>
      <c r="Y8" s="116"/>
      <c r="AF8" t="s">
        <v>87</v>
      </c>
    </row>
    <row r="9" spans="1:59" outlineLevel="1" x14ac:dyDescent="0.2">
      <c r="A9" s="131">
        <v>1</v>
      </c>
      <c r="B9" s="132" t="s">
        <v>88</v>
      </c>
      <c r="C9" s="139" t="s">
        <v>89</v>
      </c>
      <c r="D9" s="133" t="s">
        <v>90</v>
      </c>
      <c r="E9" s="134">
        <v>1</v>
      </c>
      <c r="F9" s="135"/>
      <c r="G9" s="136">
        <f t="shared" ref="G9:G29" si="0">ROUND(E9*F9,2)</f>
        <v>0</v>
      </c>
      <c r="H9" s="135">
        <v>0</v>
      </c>
      <c r="I9" s="136">
        <f t="shared" ref="I9:I29" si="1">ROUND(E9*H9,2)</f>
        <v>0</v>
      </c>
      <c r="J9" s="135">
        <v>8000</v>
      </c>
      <c r="K9" s="136">
        <f t="shared" ref="K9:K29" si="2">ROUND(E9*J9,2)</f>
        <v>8000</v>
      </c>
      <c r="L9" s="136">
        <v>21</v>
      </c>
      <c r="M9" s="136">
        <f t="shared" ref="M9:M29" si="3">G9*(1+L9/100)</f>
        <v>0</v>
      </c>
      <c r="N9" s="134">
        <v>0</v>
      </c>
      <c r="O9" s="134">
        <f t="shared" ref="O9:O29" si="4">ROUND(E9*N9,2)</f>
        <v>0</v>
      </c>
      <c r="P9" s="134">
        <v>0</v>
      </c>
      <c r="Q9" s="134">
        <f t="shared" ref="Q9:Q29" si="5">ROUND(E9*P9,2)</f>
        <v>0</v>
      </c>
      <c r="R9" s="136"/>
      <c r="S9" s="136" t="s">
        <v>91</v>
      </c>
      <c r="T9" s="137" t="s">
        <v>92</v>
      </c>
      <c r="U9" s="115">
        <v>0</v>
      </c>
      <c r="V9" s="115">
        <f t="shared" ref="V9:V29" si="6">ROUND(E9*U9,2)</f>
        <v>0</v>
      </c>
      <c r="W9" s="115"/>
      <c r="X9" s="115" t="s">
        <v>93</v>
      </c>
      <c r="Y9" s="115" t="s">
        <v>94</v>
      </c>
      <c r="Z9" s="105"/>
      <c r="AA9" s="105"/>
      <c r="AB9" s="105"/>
      <c r="AC9" s="105"/>
      <c r="AD9" s="105"/>
      <c r="AE9" s="105"/>
      <c r="AF9" s="105" t="s">
        <v>95</v>
      </c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</row>
    <row r="10" spans="1:59" outlineLevel="1" x14ac:dyDescent="0.2">
      <c r="A10" s="131">
        <v>2</v>
      </c>
      <c r="B10" s="132" t="s">
        <v>96</v>
      </c>
      <c r="C10" s="139" t="s">
        <v>97</v>
      </c>
      <c r="D10" s="133" t="s">
        <v>90</v>
      </c>
      <c r="E10" s="134">
        <v>1</v>
      </c>
      <c r="F10" s="135"/>
      <c r="G10" s="136">
        <f t="shared" si="0"/>
        <v>0</v>
      </c>
      <c r="H10" s="135">
        <v>0</v>
      </c>
      <c r="I10" s="136">
        <f t="shared" si="1"/>
        <v>0</v>
      </c>
      <c r="J10" s="135">
        <v>9000</v>
      </c>
      <c r="K10" s="136">
        <f t="shared" si="2"/>
        <v>9000</v>
      </c>
      <c r="L10" s="136">
        <v>21</v>
      </c>
      <c r="M10" s="136">
        <f t="shared" si="3"/>
        <v>0</v>
      </c>
      <c r="N10" s="134">
        <v>0</v>
      </c>
      <c r="O10" s="134">
        <f t="shared" si="4"/>
        <v>0</v>
      </c>
      <c r="P10" s="134">
        <v>0</v>
      </c>
      <c r="Q10" s="134">
        <f t="shared" si="5"/>
        <v>0</v>
      </c>
      <c r="R10" s="136"/>
      <c r="S10" s="136" t="s">
        <v>91</v>
      </c>
      <c r="T10" s="137" t="s">
        <v>92</v>
      </c>
      <c r="U10" s="115">
        <v>0</v>
      </c>
      <c r="V10" s="115">
        <f t="shared" si="6"/>
        <v>0</v>
      </c>
      <c r="W10" s="115"/>
      <c r="X10" s="115" t="s">
        <v>93</v>
      </c>
      <c r="Y10" s="115" t="s">
        <v>94</v>
      </c>
      <c r="Z10" s="105"/>
      <c r="AA10" s="105"/>
      <c r="AB10" s="105"/>
      <c r="AC10" s="105"/>
      <c r="AD10" s="105"/>
      <c r="AE10" s="105"/>
      <c r="AF10" s="105" t="s">
        <v>95</v>
      </c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</row>
    <row r="11" spans="1:59" ht="22.5" outlineLevel="1" x14ac:dyDescent="0.2">
      <c r="A11" s="131">
        <v>3</v>
      </c>
      <c r="B11" s="132" t="s">
        <v>98</v>
      </c>
      <c r="C11" s="139" t="s">
        <v>99</v>
      </c>
      <c r="D11" s="133" t="s">
        <v>90</v>
      </c>
      <c r="E11" s="134">
        <v>1</v>
      </c>
      <c r="F11" s="135"/>
      <c r="G11" s="136">
        <f t="shared" si="0"/>
        <v>0</v>
      </c>
      <c r="H11" s="135">
        <v>0</v>
      </c>
      <c r="I11" s="136">
        <f t="shared" si="1"/>
        <v>0</v>
      </c>
      <c r="J11" s="135">
        <v>10000</v>
      </c>
      <c r="K11" s="136">
        <f t="shared" si="2"/>
        <v>10000</v>
      </c>
      <c r="L11" s="136">
        <v>21</v>
      </c>
      <c r="M11" s="136">
        <f t="shared" si="3"/>
        <v>0</v>
      </c>
      <c r="N11" s="134">
        <v>0</v>
      </c>
      <c r="O11" s="134">
        <f t="shared" si="4"/>
        <v>0</v>
      </c>
      <c r="P11" s="134">
        <v>0</v>
      </c>
      <c r="Q11" s="134">
        <f t="shared" si="5"/>
        <v>0</v>
      </c>
      <c r="R11" s="136"/>
      <c r="S11" s="136" t="s">
        <v>91</v>
      </c>
      <c r="T11" s="137" t="s">
        <v>92</v>
      </c>
      <c r="U11" s="115">
        <v>0</v>
      </c>
      <c r="V11" s="115">
        <f t="shared" si="6"/>
        <v>0</v>
      </c>
      <c r="W11" s="115"/>
      <c r="X11" s="115" t="s">
        <v>93</v>
      </c>
      <c r="Y11" s="115" t="s">
        <v>94</v>
      </c>
      <c r="Z11" s="105"/>
      <c r="AA11" s="105"/>
      <c r="AB11" s="105"/>
      <c r="AC11" s="105"/>
      <c r="AD11" s="105"/>
      <c r="AE11" s="105"/>
      <c r="AF11" s="105" t="s">
        <v>95</v>
      </c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</row>
    <row r="12" spans="1:59" outlineLevel="1" x14ac:dyDescent="0.2">
      <c r="A12" s="131">
        <v>4</v>
      </c>
      <c r="B12" s="132" t="s">
        <v>100</v>
      </c>
      <c r="C12" s="139" t="s">
        <v>101</v>
      </c>
      <c r="D12" s="133" t="s">
        <v>90</v>
      </c>
      <c r="E12" s="134">
        <v>1</v>
      </c>
      <c r="F12" s="135"/>
      <c r="G12" s="136">
        <f t="shared" si="0"/>
        <v>0</v>
      </c>
      <c r="H12" s="135">
        <v>0</v>
      </c>
      <c r="I12" s="136">
        <f t="shared" si="1"/>
        <v>0</v>
      </c>
      <c r="J12" s="135">
        <v>6000</v>
      </c>
      <c r="K12" s="136">
        <f t="shared" si="2"/>
        <v>6000</v>
      </c>
      <c r="L12" s="136">
        <v>21</v>
      </c>
      <c r="M12" s="136">
        <f t="shared" si="3"/>
        <v>0</v>
      </c>
      <c r="N12" s="134">
        <v>0</v>
      </c>
      <c r="O12" s="134">
        <f t="shared" si="4"/>
        <v>0</v>
      </c>
      <c r="P12" s="134">
        <v>0</v>
      </c>
      <c r="Q12" s="134">
        <f t="shared" si="5"/>
        <v>0</v>
      </c>
      <c r="R12" s="136"/>
      <c r="S12" s="136" t="s">
        <v>91</v>
      </c>
      <c r="T12" s="137" t="s">
        <v>92</v>
      </c>
      <c r="U12" s="115">
        <v>0</v>
      </c>
      <c r="V12" s="115">
        <f t="shared" si="6"/>
        <v>0</v>
      </c>
      <c r="W12" s="115"/>
      <c r="X12" s="115" t="s">
        <v>93</v>
      </c>
      <c r="Y12" s="115" t="s">
        <v>94</v>
      </c>
      <c r="Z12" s="105"/>
      <c r="AA12" s="105"/>
      <c r="AB12" s="105"/>
      <c r="AC12" s="105"/>
      <c r="AD12" s="105"/>
      <c r="AE12" s="105"/>
      <c r="AF12" s="105" t="s">
        <v>95</v>
      </c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</row>
    <row r="13" spans="1:59" outlineLevel="1" x14ac:dyDescent="0.2">
      <c r="A13" s="131">
        <v>5</v>
      </c>
      <c r="B13" s="132" t="s">
        <v>102</v>
      </c>
      <c r="C13" s="139" t="s">
        <v>103</v>
      </c>
      <c r="D13" s="133" t="s">
        <v>90</v>
      </c>
      <c r="E13" s="134">
        <v>1</v>
      </c>
      <c r="F13" s="135"/>
      <c r="G13" s="136">
        <f t="shared" si="0"/>
        <v>0</v>
      </c>
      <c r="H13" s="135">
        <v>0</v>
      </c>
      <c r="I13" s="136">
        <f t="shared" si="1"/>
        <v>0</v>
      </c>
      <c r="J13" s="135">
        <v>3000</v>
      </c>
      <c r="K13" s="136">
        <f t="shared" si="2"/>
        <v>3000</v>
      </c>
      <c r="L13" s="136">
        <v>21</v>
      </c>
      <c r="M13" s="136">
        <f t="shared" si="3"/>
        <v>0</v>
      </c>
      <c r="N13" s="134">
        <v>0</v>
      </c>
      <c r="O13" s="134">
        <f t="shared" si="4"/>
        <v>0</v>
      </c>
      <c r="P13" s="134">
        <v>0</v>
      </c>
      <c r="Q13" s="134">
        <f t="shared" si="5"/>
        <v>0</v>
      </c>
      <c r="R13" s="136"/>
      <c r="S13" s="136" t="s">
        <v>91</v>
      </c>
      <c r="T13" s="137" t="s">
        <v>92</v>
      </c>
      <c r="U13" s="115">
        <v>0</v>
      </c>
      <c r="V13" s="115">
        <f t="shared" si="6"/>
        <v>0</v>
      </c>
      <c r="W13" s="115"/>
      <c r="X13" s="115" t="s">
        <v>93</v>
      </c>
      <c r="Y13" s="115" t="s">
        <v>94</v>
      </c>
      <c r="Z13" s="105"/>
      <c r="AA13" s="105"/>
      <c r="AB13" s="105"/>
      <c r="AC13" s="105"/>
      <c r="AD13" s="105"/>
      <c r="AE13" s="105"/>
      <c r="AF13" s="105" t="s">
        <v>95</v>
      </c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</row>
    <row r="14" spans="1:59" outlineLevel="1" x14ac:dyDescent="0.2">
      <c r="A14" s="131">
        <v>6</v>
      </c>
      <c r="B14" s="132" t="s">
        <v>104</v>
      </c>
      <c r="C14" s="139" t="s">
        <v>105</v>
      </c>
      <c r="D14" s="133" t="s">
        <v>90</v>
      </c>
      <c r="E14" s="134">
        <v>1</v>
      </c>
      <c r="F14" s="135"/>
      <c r="G14" s="136">
        <f t="shared" si="0"/>
        <v>0</v>
      </c>
      <c r="H14" s="135">
        <v>0</v>
      </c>
      <c r="I14" s="136">
        <f t="shared" si="1"/>
        <v>0</v>
      </c>
      <c r="J14" s="135">
        <v>3000</v>
      </c>
      <c r="K14" s="136">
        <f t="shared" si="2"/>
        <v>3000</v>
      </c>
      <c r="L14" s="136">
        <v>21</v>
      </c>
      <c r="M14" s="136">
        <f t="shared" si="3"/>
        <v>0</v>
      </c>
      <c r="N14" s="134">
        <v>0</v>
      </c>
      <c r="O14" s="134">
        <f t="shared" si="4"/>
        <v>0</v>
      </c>
      <c r="P14" s="134">
        <v>0</v>
      </c>
      <c r="Q14" s="134">
        <f t="shared" si="5"/>
        <v>0</v>
      </c>
      <c r="R14" s="136"/>
      <c r="S14" s="136" t="s">
        <v>91</v>
      </c>
      <c r="T14" s="137" t="s">
        <v>92</v>
      </c>
      <c r="U14" s="115">
        <v>0</v>
      </c>
      <c r="V14" s="115">
        <f t="shared" si="6"/>
        <v>0</v>
      </c>
      <c r="W14" s="115"/>
      <c r="X14" s="115" t="s">
        <v>93</v>
      </c>
      <c r="Y14" s="115" t="s">
        <v>94</v>
      </c>
      <c r="Z14" s="105"/>
      <c r="AA14" s="105"/>
      <c r="AB14" s="105"/>
      <c r="AC14" s="105"/>
      <c r="AD14" s="105"/>
      <c r="AE14" s="105"/>
      <c r="AF14" s="105" t="s">
        <v>95</v>
      </c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</row>
    <row r="15" spans="1:59" outlineLevel="1" x14ac:dyDescent="0.2">
      <c r="A15" s="131">
        <v>7</v>
      </c>
      <c r="B15" s="132" t="s">
        <v>106</v>
      </c>
      <c r="C15" s="139" t="s">
        <v>107</v>
      </c>
      <c r="D15" s="133" t="s">
        <v>90</v>
      </c>
      <c r="E15" s="134">
        <v>1</v>
      </c>
      <c r="F15" s="135"/>
      <c r="G15" s="136">
        <f t="shared" si="0"/>
        <v>0</v>
      </c>
      <c r="H15" s="135">
        <v>0</v>
      </c>
      <c r="I15" s="136">
        <f t="shared" si="1"/>
        <v>0</v>
      </c>
      <c r="J15" s="135">
        <v>3000</v>
      </c>
      <c r="K15" s="136">
        <f t="shared" si="2"/>
        <v>3000</v>
      </c>
      <c r="L15" s="136">
        <v>21</v>
      </c>
      <c r="M15" s="136">
        <f t="shared" si="3"/>
        <v>0</v>
      </c>
      <c r="N15" s="134">
        <v>0</v>
      </c>
      <c r="O15" s="134">
        <f t="shared" si="4"/>
        <v>0</v>
      </c>
      <c r="P15" s="134">
        <v>0</v>
      </c>
      <c r="Q15" s="134">
        <f t="shared" si="5"/>
        <v>0</v>
      </c>
      <c r="R15" s="136"/>
      <c r="S15" s="136" t="s">
        <v>91</v>
      </c>
      <c r="T15" s="137" t="s">
        <v>92</v>
      </c>
      <c r="U15" s="115">
        <v>0</v>
      </c>
      <c r="V15" s="115">
        <f t="shared" si="6"/>
        <v>0</v>
      </c>
      <c r="W15" s="115"/>
      <c r="X15" s="115" t="s">
        <v>93</v>
      </c>
      <c r="Y15" s="115" t="s">
        <v>94</v>
      </c>
      <c r="Z15" s="105"/>
      <c r="AA15" s="105"/>
      <c r="AB15" s="105"/>
      <c r="AC15" s="105"/>
      <c r="AD15" s="105"/>
      <c r="AE15" s="105"/>
      <c r="AF15" s="105" t="s">
        <v>95</v>
      </c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</row>
    <row r="16" spans="1:59" outlineLevel="1" x14ac:dyDescent="0.2">
      <c r="A16" s="131">
        <v>8</v>
      </c>
      <c r="B16" s="132" t="s">
        <v>108</v>
      </c>
      <c r="C16" s="139" t="s">
        <v>109</v>
      </c>
      <c r="D16" s="133" t="s">
        <v>90</v>
      </c>
      <c r="E16" s="134">
        <v>1</v>
      </c>
      <c r="F16" s="135"/>
      <c r="G16" s="136">
        <f t="shared" si="0"/>
        <v>0</v>
      </c>
      <c r="H16" s="135">
        <v>0</v>
      </c>
      <c r="I16" s="136">
        <f t="shared" si="1"/>
        <v>0</v>
      </c>
      <c r="J16" s="135">
        <v>1500</v>
      </c>
      <c r="K16" s="136">
        <f t="shared" si="2"/>
        <v>1500</v>
      </c>
      <c r="L16" s="136">
        <v>21</v>
      </c>
      <c r="M16" s="136">
        <f t="shared" si="3"/>
        <v>0</v>
      </c>
      <c r="N16" s="134">
        <v>0</v>
      </c>
      <c r="O16" s="134">
        <f t="shared" si="4"/>
        <v>0</v>
      </c>
      <c r="P16" s="134">
        <v>0</v>
      </c>
      <c r="Q16" s="134">
        <f t="shared" si="5"/>
        <v>0</v>
      </c>
      <c r="R16" s="136"/>
      <c r="S16" s="136" t="s">
        <v>91</v>
      </c>
      <c r="T16" s="137" t="s">
        <v>92</v>
      </c>
      <c r="U16" s="115">
        <v>0</v>
      </c>
      <c r="V16" s="115">
        <f t="shared" si="6"/>
        <v>0</v>
      </c>
      <c r="W16" s="115"/>
      <c r="X16" s="115" t="s">
        <v>93</v>
      </c>
      <c r="Y16" s="115" t="s">
        <v>94</v>
      </c>
      <c r="Z16" s="105"/>
      <c r="AA16" s="105"/>
      <c r="AB16" s="105"/>
      <c r="AC16" s="105"/>
      <c r="AD16" s="105"/>
      <c r="AE16" s="105"/>
      <c r="AF16" s="105" t="s">
        <v>95</v>
      </c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</row>
    <row r="17" spans="1:59" outlineLevel="1" x14ac:dyDescent="0.2">
      <c r="A17" s="131">
        <v>9</v>
      </c>
      <c r="B17" s="132" t="s">
        <v>110</v>
      </c>
      <c r="C17" s="139" t="s">
        <v>111</v>
      </c>
      <c r="D17" s="133" t="s">
        <v>90</v>
      </c>
      <c r="E17" s="134">
        <v>1</v>
      </c>
      <c r="F17" s="135"/>
      <c r="G17" s="136">
        <f t="shared" si="0"/>
        <v>0</v>
      </c>
      <c r="H17" s="135">
        <v>0</v>
      </c>
      <c r="I17" s="136">
        <f t="shared" si="1"/>
        <v>0</v>
      </c>
      <c r="J17" s="135">
        <v>5000</v>
      </c>
      <c r="K17" s="136">
        <f t="shared" si="2"/>
        <v>5000</v>
      </c>
      <c r="L17" s="136">
        <v>21</v>
      </c>
      <c r="M17" s="136">
        <f t="shared" si="3"/>
        <v>0</v>
      </c>
      <c r="N17" s="134">
        <v>0</v>
      </c>
      <c r="O17" s="134">
        <f t="shared" si="4"/>
        <v>0</v>
      </c>
      <c r="P17" s="134">
        <v>0</v>
      </c>
      <c r="Q17" s="134">
        <f t="shared" si="5"/>
        <v>0</v>
      </c>
      <c r="R17" s="136"/>
      <c r="S17" s="136" t="s">
        <v>91</v>
      </c>
      <c r="T17" s="137" t="s">
        <v>92</v>
      </c>
      <c r="U17" s="115">
        <v>0</v>
      </c>
      <c r="V17" s="115">
        <f t="shared" si="6"/>
        <v>0</v>
      </c>
      <c r="W17" s="115"/>
      <c r="X17" s="115" t="s">
        <v>93</v>
      </c>
      <c r="Y17" s="115" t="s">
        <v>94</v>
      </c>
      <c r="Z17" s="105"/>
      <c r="AA17" s="105"/>
      <c r="AB17" s="105"/>
      <c r="AC17" s="105"/>
      <c r="AD17" s="105"/>
      <c r="AE17" s="105"/>
      <c r="AF17" s="105" t="s">
        <v>95</v>
      </c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</row>
    <row r="18" spans="1:59" outlineLevel="1" x14ac:dyDescent="0.2">
      <c r="A18" s="131">
        <v>10</v>
      </c>
      <c r="B18" s="132" t="s">
        <v>112</v>
      </c>
      <c r="C18" s="139" t="s">
        <v>113</v>
      </c>
      <c r="D18" s="133" t="s">
        <v>90</v>
      </c>
      <c r="E18" s="134">
        <v>1</v>
      </c>
      <c r="F18" s="135"/>
      <c r="G18" s="136">
        <f t="shared" si="0"/>
        <v>0</v>
      </c>
      <c r="H18" s="135">
        <v>0</v>
      </c>
      <c r="I18" s="136">
        <f t="shared" si="1"/>
        <v>0</v>
      </c>
      <c r="J18" s="135">
        <v>3000</v>
      </c>
      <c r="K18" s="136">
        <f t="shared" si="2"/>
        <v>3000</v>
      </c>
      <c r="L18" s="136">
        <v>21</v>
      </c>
      <c r="M18" s="136">
        <f t="shared" si="3"/>
        <v>0</v>
      </c>
      <c r="N18" s="134">
        <v>0</v>
      </c>
      <c r="O18" s="134">
        <f t="shared" si="4"/>
        <v>0</v>
      </c>
      <c r="P18" s="134">
        <v>0</v>
      </c>
      <c r="Q18" s="134">
        <f t="shared" si="5"/>
        <v>0</v>
      </c>
      <c r="R18" s="136"/>
      <c r="S18" s="136" t="s">
        <v>91</v>
      </c>
      <c r="T18" s="137" t="s">
        <v>92</v>
      </c>
      <c r="U18" s="115">
        <v>0</v>
      </c>
      <c r="V18" s="115">
        <f t="shared" si="6"/>
        <v>0</v>
      </c>
      <c r="W18" s="115"/>
      <c r="X18" s="115" t="s">
        <v>93</v>
      </c>
      <c r="Y18" s="115" t="s">
        <v>94</v>
      </c>
      <c r="Z18" s="105"/>
      <c r="AA18" s="105"/>
      <c r="AB18" s="105"/>
      <c r="AC18" s="105"/>
      <c r="AD18" s="105"/>
      <c r="AE18" s="105"/>
      <c r="AF18" s="105" t="s">
        <v>95</v>
      </c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</row>
    <row r="19" spans="1:59" ht="22.5" outlineLevel="1" x14ac:dyDescent="0.2">
      <c r="A19" s="131">
        <v>11</v>
      </c>
      <c r="B19" s="132" t="s">
        <v>114</v>
      </c>
      <c r="C19" s="139" t="s">
        <v>115</v>
      </c>
      <c r="D19" s="133" t="s">
        <v>90</v>
      </c>
      <c r="E19" s="134">
        <v>1</v>
      </c>
      <c r="F19" s="135"/>
      <c r="G19" s="136">
        <f t="shared" si="0"/>
        <v>0</v>
      </c>
      <c r="H19" s="135">
        <v>0</v>
      </c>
      <c r="I19" s="136">
        <f t="shared" si="1"/>
        <v>0</v>
      </c>
      <c r="J19" s="135">
        <v>2000</v>
      </c>
      <c r="K19" s="136">
        <f t="shared" si="2"/>
        <v>2000</v>
      </c>
      <c r="L19" s="136">
        <v>21</v>
      </c>
      <c r="M19" s="136">
        <f t="shared" si="3"/>
        <v>0</v>
      </c>
      <c r="N19" s="134">
        <v>0</v>
      </c>
      <c r="O19" s="134">
        <f t="shared" si="4"/>
        <v>0</v>
      </c>
      <c r="P19" s="134">
        <v>0</v>
      </c>
      <c r="Q19" s="134">
        <f t="shared" si="5"/>
        <v>0</v>
      </c>
      <c r="R19" s="136"/>
      <c r="S19" s="136" t="s">
        <v>91</v>
      </c>
      <c r="T19" s="137" t="s">
        <v>92</v>
      </c>
      <c r="U19" s="115">
        <v>0</v>
      </c>
      <c r="V19" s="115">
        <f t="shared" si="6"/>
        <v>0</v>
      </c>
      <c r="W19" s="115"/>
      <c r="X19" s="115" t="s">
        <v>93</v>
      </c>
      <c r="Y19" s="115" t="s">
        <v>94</v>
      </c>
      <c r="Z19" s="105"/>
      <c r="AA19" s="105"/>
      <c r="AB19" s="105"/>
      <c r="AC19" s="105"/>
      <c r="AD19" s="105"/>
      <c r="AE19" s="105"/>
      <c r="AF19" s="105" t="s">
        <v>95</v>
      </c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</row>
    <row r="20" spans="1:59" outlineLevel="1" x14ac:dyDescent="0.2">
      <c r="A20" s="131">
        <v>12</v>
      </c>
      <c r="B20" s="132" t="s">
        <v>116</v>
      </c>
      <c r="C20" s="139" t="s">
        <v>117</v>
      </c>
      <c r="D20" s="133" t="s">
        <v>90</v>
      </c>
      <c r="E20" s="134">
        <v>1</v>
      </c>
      <c r="F20" s="135"/>
      <c r="G20" s="136">
        <f t="shared" si="0"/>
        <v>0</v>
      </c>
      <c r="H20" s="135">
        <v>0</v>
      </c>
      <c r="I20" s="136">
        <f t="shared" si="1"/>
        <v>0</v>
      </c>
      <c r="J20" s="135">
        <v>2000</v>
      </c>
      <c r="K20" s="136">
        <f t="shared" si="2"/>
        <v>2000</v>
      </c>
      <c r="L20" s="136">
        <v>21</v>
      </c>
      <c r="M20" s="136">
        <f t="shared" si="3"/>
        <v>0</v>
      </c>
      <c r="N20" s="134">
        <v>0</v>
      </c>
      <c r="O20" s="134">
        <f t="shared" si="4"/>
        <v>0</v>
      </c>
      <c r="P20" s="134">
        <v>0</v>
      </c>
      <c r="Q20" s="134">
        <f t="shared" si="5"/>
        <v>0</v>
      </c>
      <c r="R20" s="136"/>
      <c r="S20" s="136" t="s">
        <v>91</v>
      </c>
      <c r="T20" s="137" t="s">
        <v>92</v>
      </c>
      <c r="U20" s="115">
        <v>0</v>
      </c>
      <c r="V20" s="115">
        <f t="shared" si="6"/>
        <v>0</v>
      </c>
      <c r="W20" s="115"/>
      <c r="X20" s="115" t="s">
        <v>93</v>
      </c>
      <c r="Y20" s="115" t="s">
        <v>94</v>
      </c>
      <c r="Z20" s="105"/>
      <c r="AA20" s="105"/>
      <c r="AB20" s="105"/>
      <c r="AC20" s="105"/>
      <c r="AD20" s="105"/>
      <c r="AE20" s="105"/>
      <c r="AF20" s="105" t="s">
        <v>95</v>
      </c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</row>
    <row r="21" spans="1:59" outlineLevel="1" x14ac:dyDescent="0.2">
      <c r="A21" s="131">
        <v>13</v>
      </c>
      <c r="B21" s="132" t="s">
        <v>118</v>
      </c>
      <c r="C21" s="139" t="s">
        <v>119</v>
      </c>
      <c r="D21" s="133" t="s">
        <v>90</v>
      </c>
      <c r="E21" s="134">
        <v>1</v>
      </c>
      <c r="F21" s="135"/>
      <c r="G21" s="136">
        <f t="shared" si="0"/>
        <v>0</v>
      </c>
      <c r="H21" s="135">
        <v>0</v>
      </c>
      <c r="I21" s="136">
        <f t="shared" si="1"/>
        <v>0</v>
      </c>
      <c r="J21" s="135">
        <v>6000</v>
      </c>
      <c r="K21" s="136">
        <f t="shared" si="2"/>
        <v>6000</v>
      </c>
      <c r="L21" s="136">
        <v>21</v>
      </c>
      <c r="M21" s="136">
        <f t="shared" si="3"/>
        <v>0</v>
      </c>
      <c r="N21" s="134">
        <v>0</v>
      </c>
      <c r="O21" s="134">
        <f t="shared" si="4"/>
        <v>0</v>
      </c>
      <c r="P21" s="134">
        <v>0</v>
      </c>
      <c r="Q21" s="134">
        <f t="shared" si="5"/>
        <v>0</v>
      </c>
      <c r="R21" s="136"/>
      <c r="S21" s="136" t="s">
        <v>91</v>
      </c>
      <c r="T21" s="137" t="s">
        <v>92</v>
      </c>
      <c r="U21" s="115">
        <v>0</v>
      </c>
      <c r="V21" s="115">
        <f t="shared" si="6"/>
        <v>0</v>
      </c>
      <c r="W21" s="115"/>
      <c r="X21" s="115" t="s">
        <v>93</v>
      </c>
      <c r="Y21" s="115" t="s">
        <v>94</v>
      </c>
      <c r="Z21" s="105"/>
      <c r="AA21" s="105"/>
      <c r="AB21" s="105"/>
      <c r="AC21" s="105"/>
      <c r="AD21" s="105"/>
      <c r="AE21" s="105"/>
      <c r="AF21" s="105" t="s">
        <v>95</v>
      </c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</row>
    <row r="22" spans="1:59" outlineLevel="1" x14ac:dyDescent="0.2">
      <c r="A22" s="131">
        <v>14</v>
      </c>
      <c r="B22" s="132" t="s">
        <v>120</v>
      </c>
      <c r="C22" s="139" t="s">
        <v>121</v>
      </c>
      <c r="D22" s="133" t="s">
        <v>90</v>
      </c>
      <c r="E22" s="134">
        <v>1</v>
      </c>
      <c r="F22" s="135"/>
      <c r="G22" s="136">
        <f t="shared" si="0"/>
        <v>0</v>
      </c>
      <c r="H22" s="135">
        <v>0</v>
      </c>
      <c r="I22" s="136">
        <f t="shared" si="1"/>
        <v>0</v>
      </c>
      <c r="J22" s="135">
        <v>6000</v>
      </c>
      <c r="K22" s="136">
        <f t="shared" si="2"/>
        <v>6000</v>
      </c>
      <c r="L22" s="136">
        <v>21</v>
      </c>
      <c r="M22" s="136">
        <f t="shared" si="3"/>
        <v>0</v>
      </c>
      <c r="N22" s="134">
        <v>0</v>
      </c>
      <c r="O22" s="134">
        <f t="shared" si="4"/>
        <v>0</v>
      </c>
      <c r="P22" s="134">
        <v>0</v>
      </c>
      <c r="Q22" s="134">
        <f t="shared" si="5"/>
        <v>0</v>
      </c>
      <c r="R22" s="136"/>
      <c r="S22" s="136" t="s">
        <v>91</v>
      </c>
      <c r="T22" s="137" t="s">
        <v>92</v>
      </c>
      <c r="U22" s="115">
        <v>0</v>
      </c>
      <c r="V22" s="115">
        <f t="shared" si="6"/>
        <v>0</v>
      </c>
      <c r="W22" s="115"/>
      <c r="X22" s="115" t="s">
        <v>93</v>
      </c>
      <c r="Y22" s="115" t="s">
        <v>94</v>
      </c>
      <c r="Z22" s="105"/>
      <c r="AA22" s="105"/>
      <c r="AB22" s="105"/>
      <c r="AC22" s="105"/>
      <c r="AD22" s="105"/>
      <c r="AE22" s="105"/>
      <c r="AF22" s="105" t="s">
        <v>95</v>
      </c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</row>
    <row r="23" spans="1:59" outlineLevel="1" x14ac:dyDescent="0.2">
      <c r="A23" s="131">
        <v>15</v>
      </c>
      <c r="B23" s="132" t="s">
        <v>122</v>
      </c>
      <c r="C23" s="139" t="s">
        <v>123</v>
      </c>
      <c r="D23" s="133" t="s">
        <v>90</v>
      </c>
      <c r="E23" s="134">
        <v>1</v>
      </c>
      <c r="F23" s="135"/>
      <c r="G23" s="136">
        <f t="shared" si="0"/>
        <v>0</v>
      </c>
      <c r="H23" s="135">
        <v>0</v>
      </c>
      <c r="I23" s="136">
        <f t="shared" si="1"/>
        <v>0</v>
      </c>
      <c r="J23" s="135">
        <v>9000</v>
      </c>
      <c r="K23" s="136">
        <f t="shared" si="2"/>
        <v>9000</v>
      </c>
      <c r="L23" s="136">
        <v>21</v>
      </c>
      <c r="M23" s="136">
        <f t="shared" si="3"/>
        <v>0</v>
      </c>
      <c r="N23" s="134">
        <v>0</v>
      </c>
      <c r="O23" s="134">
        <f t="shared" si="4"/>
        <v>0</v>
      </c>
      <c r="P23" s="134">
        <v>0</v>
      </c>
      <c r="Q23" s="134">
        <f t="shared" si="5"/>
        <v>0</v>
      </c>
      <c r="R23" s="136"/>
      <c r="S23" s="136" t="s">
        <v>91</v>
      </c>
      <c r="T23" s="137" t="s">
        <v>92</v>
      </c>
      <c r="U23" s="115">
        <v>0</v>
      </c>
      <c r="V23" s="115">
        <f t="shared" si="6"/>
        <v>0</v>
      </c>
      <c r="W23" s="115"/>
      <c r="X23" s="115" t="s">
        <v>93</v>
      </c>
      <c r="Y23" s="115" t="s">
        <v>94</v>
      </c>
      <c r="Z23" s="105"/>
      <c r="AA23" s="105"/>
      <c r="AB23" s="105"/>
      <c r="AC23" s="105"/>
      <c r="AD23" s="105"/>
      <c r="AE23" s="105"/>
      <c r="AF23" s="105" t="s">
        <v>95</v>
      </c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  <c r="AZ23" s="105"/>
      <c r="BA23" s="105"/>
      <c r="BB23" s="105"/>
      <c r="BC23" s="105"/>
      <c r="BD23" s="105"/>
      <c r="BE23" s="105"/>
      <c r="BF23" s="105"/>
      <c r="BG23" s="105"/>
    </row>
    <row r="24" spans="1:59" outlineLevel="1" x14ac:dyDescent="0.2">
      <c r="A24" s="131">
        <v>16</v>
      </c>
      <c r="B24" s="132" t="s">
        <v>124</v>
      </c>
      <c r="C24" s="139" t="s">
        <v>125</v>
      </c>
      <c r="D24" s="133" t="s">
        <v>90</v>
      </c>
      <c r="E24" s="134">
        <v>1</v>
      </c>
      <c r="F24" s="135"/>
      <c r="G24" s="136">
        <f t="shared" si="0"/>
        <v>0</v>
      </c>
      <c r="H24" s="135">
        <v>0</v>
      </c>
      <c r="I24" s="136">
        <f t="shared" si="1"/>
        <v>0</v>
      </c>
      <c r="J24" s="135">
        <v>2000</v>
      </c>
      <c r="K24" s="136">
        <f t="shared" si="2"/>
        <v>2000</v>
      </c>
      <c r="L24" s="136">
        <v>21</v>
      </c>
      <c r="M24" s="136">
        <f t="shared" si="3"/>
        <v>0</v>
      </c>
      <c r="N24" s="134">
        <v>0</v>
      </c>
      <c r="O24" s="134">
        <f t="shared" si="4"/>
        <v>0</v>
      </c>
      <c r="P24" s="134">
        <v>0</v>
      </c>
      <c r="Q24" s="134">
        <f t="shared" si="5"/>
        <v>0</v>
      </c>
      <c r="R24" s="136"/>
      <c r="S24" s="136" t="s">
        <v>91</v>
      </c>
      <c r="T24" s="137" t="s">
        <v>92</v>
      </c>
      <c r="U24" s="115">
        <v>0</v>
      </c>
      <c r="V24" s="115">
        <f t="shared" si="6"/>
        <v>0</v>
      </c>
      <c r="W24" s="115"/>
      <c r="X24" s="115" t="s">
        <v>93</v>
      </c>
      <c r="Y24" s="115" t="s">
        <v>94</v>
      </c>
      <c r="Z24" s="105"/>
      <c r="AA24" s="105"/>
      <c r="AB24" s="105"/>
      <c r="AC24" s="105"/>
      <c r="AD24" s="105"/>
      <c r="AE24" s="105"/>
      <c r="AF24" s="105" t="s">
        <v>95</v>
      </c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</row>
    <row r="25" spans="1:59" outlineLevel="1" x14ac:dyDescent="0.2">
      <c r="A25" s="131">
        <v>17</v>
      </c>
      <c r="B25" s="132" t="s">
        <v>126</v>
      </c>
      <c r="C25" s="139" t="s">
        <v>127</v>
      </c>
      <c r="D25" s="133" t="s">
        <v>90</v>
      </c>
      <c r="E25" s="134">
        <v>1</v>
      </c>
      <c r="F25" s="135"/>
      <c r="G25" s="136">
        <f t="shared" si="0"/>
        <v>0</v>
      </c>
      <c r="H25" s="135">
        <v>0</v>
      </c>
      <c r="I25" s="136">
        <f t="shared" si="1"/>
        <v>0</v>
      </c>
      <c r="J25" s="135">
        <v>6000</v>
      </c>
      <c r="K25" s="136">
        <f t="shared" si="2"/>
        <v>6000</v>
      </c>
      <c r="L25" s="136">
        <v>21</v>
      </c>
      <c r="M25" s="136">
        <f t="shared" si="3"/>
        <v>0</v>
      </c>
      <c r="N25" s="134">
        <v>0</v>
      </c>
      <c r="O25" s="134">
        <f t="shared" si="4"/>
        <v>0</v>
      </c>
      <c r="P25" s="134">
        <v>0</v>
      </c>
      <c r="Q25" s="134">
        <f t="shared" si="5"/>
        <v>0</v>
      </c>
      <c r="R25" s="136"/>
      <c r="S25" s="136" t="s">
        <v>91</v>
      </c>
      <c r="T25" s="137" t="s">
        <v>92</v>
      </c>
      <c r="U25" s="115">
        <v>0</v>
      </c>
      <c r="V25" s="115">
        <f t="shared" si="6"/>
        <v>0</v>
      </c>
      <c r="W25" s="115"/>
      <c r="X25" s="115" t="s">
        <v>93</v>
      </c>
      <c r="Y25" s="115" t="s">
        <v>94</v>
      </c>
      <c r="Z25" s="105"/>
      <c r="AA25" s="105"/>
      <c r="AB25" s="105"/>
      <c r="AC25" s="105"/>
      <c r="AD25" s="105"/>
      <c r="AE25" s="105"/>
      <c r="AF25" s="105" t="s">
        <v>95</v>
      </c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</row>
    <row r="26" spans="1:59" outlineLevel="1" x14ac:dyDescent="0.2">
      <c r="A26" s="131">
        <v>18</v>
      </c>
      <c r="B26" s="132" t="s">
        <v>128</v>
      </c>
      <c r="C26" s="139" t="s">
        <v>129</v>
      </c>
      <c r="D26" s="133" t="s">
        <v>130</v>
      </c>
      <c r="E26" s="134">
        <v>1</v>
      </c>
      <c r="F26" s="135"/>
      <c r="G26" s="136">
        <f t="shared" si="0"/>
        <v>0</v>
      </c>
      <c r="H26" s="135">
        <v>0</v>
      </c>
      <c r="I26" s="136">
        <f t="shared" si="1"/>
        <v>0</v>
      </c>
      <c r="J26" s="135">
        <v>2000</v>
      </c>
      <c r="K26" s="136">
        <f t="shared" si="2"/>
        <v>2000</v>
      </c>
      <c r="L26" s="136">
        <v>21</v>
      </c>
      <c r="M26" s="136">
        <f t="shared" si="3"/>
        <v>0</v>
      </c>
      <c r="N26" s="134">
        <v>0</v>
      </c>
      <c r="O26" s="134">
        <f t="shared" si="4"/>
        <v>0</v>
      </c>
      <c r="P26" s="134">
        <v>0</v>
      </c>
      <c r="Q26" s="134">
        <f t="shared" si="5"/>
        <v>0</v>
      </c>
      <c r="R26" s="136"/>
      <c r="S26" s="136" t="s">
        <v>91</v>
      </c>
      <c r="T26" s="137" t="s">
        <v>92</v>
      </c>
      <c r="U26" s="115">
        <v>0</v>
      </c>
      <c r="V26" s="115">
        <f t="shared" si="6"/>
        <v>0</v>
      </c>
      <c r="W26" s="115"/>
      <c r="X26" s="115" t="s">
        <v>93</v>
      </c>
      <c r="Y26" s="115" t="s">
        <v>94</v>
      </c>
      <c r="Z26" s="105"/>
      <c r="AA26" s="105"/>
      <c r="AB26" s="105"/>
      <c r="AC26" s="105"/>
      <c r="AD26" s="105"/>
      <c r="AE26" s="105"/>
      <c r="AF26" s="105" t="s">
        <v>95</v>
      </c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</row>
    <row r="27" spans="1:59" outlineLevel="1" x14ac:dyDescent="0.2">
      <c r="A27" s="131">
        <v>19</v>
      </c>
      <c r="B27" s="132" t="s">
        <v>131</v>
      </c>
      <c r="C27" s="139" t="s">
        <v>132</v>
      </c>
      <c r="D27" s="133" t="s">
        <v>90</v>
      </c>
      <c r="E27" s="134">
        <v>1</v>
      </c>
      <c r="F27" s="135"/>
      <c r="G27" s="136">
        <f t="shared" si="0"/>
        <v>0</v>
      </c>
      <c r="H27" s="135">
        <v>0</v>
      </c>
      <c r="I27" s="136">
        <f t="shared" si="1"/>
        <v>0</v>
      </c>
      <c r="J27" s="135">
        <v>3000</v>
      </c>
      <c r="K27" s="136">
        <f t="shared" si="2"/>
        <v>3000</v>
      </c>
      <c r="L27" s="136">
        <v>21</v>
      </c>
      <c r="M27" s="136">
        <f t="shared" si="3"/>
        <v>0</v>
      </c>
      <c r="N27" s="134">
        <v>0</v>
      </c>
      <c r="O27" s="134">
        <f t="shared" si="4"/>
        <v>0</v>
      </c>
      <c r="P27" s="134">
        <v>0</v>
      </c>
      <c r="Q27" s="134">
        <f t="shared" si="5"/>
        <v>0</v>
      </c>
      <c r="R27" s="136"/>
      <c r="S27" s="136" t="s">
        <v>91</v>
      </c>
      <c r="T27" s="137" t="s">
        <v>92</v>
      </c>
      <c r="U27" s="115">
        <v>0</v>
      </c>
      <c r="V27" s="115">
        <f t="shared" si="6"/>
        <v>0</v>
      </c>
      <c r="W27" s="115"/>
      <c r="X27" s="115" t="s">
        <v>93</v>
      </c>
      <c r="Y27" s="115" t="s">
        <v>94</v>
      </c>
      <c r="Z27" s="105"/>
      <c r="AA27" s="105"/>
      <c r="AB27" s="105"/>
      <c r="AC27" s="105"/>
      <c r="AD27" s="105"/>
      <c r="AE27" s="105"/>
      <c r="AF27" s="105" t="s">
        <v>95</v>
      </c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</row>
    <row r="28" spans="1:59" outlineLevel="1" x14ac:dyDescent="0.2">
      <c r="A28" s="131">
        <v>20</v>
      </c>
      <c r="B28" s="132" t="s">
        <v>133</v>
      </c>
      <c r="C28" s="139" t="s">
        <v>134</v>
      </c>
      <c r="D28" s="133" t="s">
        <v>90</v>
      </c>
      <c r="E28" s="134">
        <v>1</v>
      </c>
      <c r="F28" s="135"/>
      <c r="G28" s="136">
        <f t="shared" si="0"/>
        <v>0</v>
      </c>
      <c r="H28" s="135">
        <v>0</v>
      </c>
      <c r="I28" s="136">
        <f t="shared" si="1"/>
        <v>0</v>
      </c>
      <c r="J28" s="135">
        <v>6000</v>
      </c>
      <c r="K28" s="136">
        <f t="shared" si="2"/>
        <v>6000</v>
      </c>
      <c r="L28" s="136">
        <v>21</v>
      </c>
      <c r="M28" s="136">
        <f t="shared" si="3"/>
        <v>0</v>
      </c>
      <c r="N28" s="134">
        <v>0</v>
      </c>
      <c r="O28" s="134">
        <f t="shared" si="4"/>
        <v>0</v>
      </c>
      <c r="P28" s="134">
        <v>0</v>
      </c>
      <c r="Q28" s="134">
        <f t="shared" si="5"/>
        <v>0</v>
      </c>
      <c r="R28" s="136"/>
      <c r="S28" s="136" t="s">
        <v>135</v>
      </c>
      <c r="T28" s="137" t="s">
        <v>92</v>
      </c>
      <c r="U28" s="115">
        <v>0</v>
      </c>
      <c r="V28" s="115">
        <f t="shared" si="6"/>
        <v>0</v>
      </c>
      <c r="W28" s="115"/>
      <c r="X28" s="115" t="s">
        <v>45</v>
      </c>
      <c r="Y28" s="115" t="s">
        <v>94</v>
      </c>
      <c r="Z28" s="105"/>
      <c r="AA28" s="105"/>
      <c r="AB28" s="105"/>
      <c r="AC28" s="105"/>
      <c r="AD28" s="105"/>
      <c r="AE28" s="105"/>
      <c r="AF28" s="105" t="s">
        <v>136</v>
      </c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</row>
    <row r="29" spans="1:59" outlineLevel="1" x14ac:dyDescent="0.2">
      <c r="A29" s="124">
        <v>21</v>
      </c>
      <c r="B29" s="125" t="s">
        <v>137</v>
      </c>
      <c r="C29" s="140" t="s">
        <v>138</v>
      </c>
      <c r="D29" s="126" t="s">
        <v>90</v>
      </c>
      <c r="E29" s="127">
        <v>1</v>
      </c>
      <c r="F29" s="128"/>
      <c r="G29" s="129">
        <f t="shared" si="0"/>
        <v>0</v>
      </c>
      <c r="H29" s="128">
        <v>0</v>
      </c>
      <c r="I29" s="129">
        <f t="shared" si="1"/>
        <v>0</v>
      </c>
      <c r="J29" s="128">
        <v>5000</v>
      </c>
      <c r="K29" s="129">
        <f t="shared" si="2"/>
        <v>5000</v>
      </c>
      <c r="L29" s="129">
        <v>21</v>
      </c>
      <c r="M29" s="129">
        <f t="shared" si="3"/>
        <v>0</v>
      </c>
      <c r="N29" s="127">
        <v>0</v>
      </c>
      <c r="O29" s="127">
        <f t="shared" si="4"/>
        <v>0</v>
      </c>
      <c r="P29" s="127">
        <v>0</v>
      </c>
      <c r="Q29" s="127">
        <f t="shared" si="5"/>
        <v>0</v>
      </c>
      <c r="R29" s="129"/>
      <c r="S29" s="129" t="s">
        <v>135</v>
      </c>
      <c r="T29" s="130" t="s">
        <v>92</v>
      </c>
      <c r="U29" s="115">
        <v>0</v>
      </c>
      <c r="V29" s="115">
        <f t="shared" si="6"/>
        <v>0</v>
      </c>
      <c r="W29" s="115"/>
      <c r="X29" s="115" t="s">
        <v>45</v>
      </c>
      <c r="Y29" s="115" t="s">
        <v>94</v>
      </c>
      <c r="Z29" s="105"/>
      <c r="AA29" s="105"/>
      <c r="AB29" s="105"/>
      <c r="AC29" s="105"/>
      <c r="AD29" s="105"/>
      <c r="AE29" s="105"/>
      <c r="AF29" s="105" t="s">
        <v>136</v>
      </c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</row>
    <row r="30" spans="1:59" x14ac:dyDescent="0.2">
      <c r="A30" s="3"/>
      <c r="B30" s="4"/>
      <c r="C30" s="141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D30">
        <v>15</v>
      </c>
      <c r="AE30">
        <v>21</v>
      </c>
      <c r="AF30" t="s">
        <v>72</v>
      </c>
    </row>
    <row r="31" spans="1:59" x14ac:dyDescent="0.2">
      <c r="A31" s="108"/>
      <c r="B31" s="109" t="s">
        <v>24</v>
      </c>
      <c r="C31" s="142"/>
      <c r="D31" s="110"/>
      <c r="E31" s="111"/>
      <c r="F31" s="111"/>
      <c r="G31" s="123">
        <f>G8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D31">
        <f>SUMIF(L7:L29,AD30,G7:G29)</f>
        <v>0</v>
      </c>
      <c r="AE31">
        <f>SUMIF(L7:L29,AE30,G7:G29)</f>
        <v>0</v>
      </c>
      <c r="AF31" t="s">
        <v>139</v>
      </c>
    </row>
    <row r="32" spans="1:59" x14ac:dyDescent="0.2">
      <c r="A32" s="3"/>
      <c r="B32" s="4"/>
      <c r="C32" s="14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2" x14ac:dyDescent="0.2">
      <c r="A33" s="3"/>
      <c r="B33" s="4"/>
      <c r="C33" s="141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2" x14ac:dyDescent="0.2">
      <c r="A34" s="215" t="s">
        <v>140</v>
      </c>
      <c r="B34" s="215"/>
      <c r="C34" s="216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2" x14ac:dyDescent="0.2">
      <c r="A35" s="196"/>
      <c r="B35" s="197"/>
      <c r="C35" s="198"/>
      <c r="D35" s="197"/>
      <c r="E35" s="197"/>
      <c r="F35" s="197"/>
      <c r="G35" s="199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F35" t="s">
        <v>141</v>
      </c>
    </row>
    <row r="36" spans="1:32" x14ac:dyDescent="0.2">
      <c r="A36" s="200"/>
      <c r="B36" s="201"/>
      <c r="C36" s="202"/>
      <c r="D36" s="201"/>
      <c r="E36" s="201"/>
      <c r="F36" s="201"/>
      <c r="G36" s="20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2" x14ac:dyDescent="0.2">
      <c r="A37" s="200"/>
      <c r="B37" s="201"/>
      <c r="C37" s="202"/>
      <c r="D37" s="201"/>
      <c r="E37" s="201"/>
      <c r="F37" s="201"/>
      <c r="G37" s="20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2" x14ac:dyDescent="0.2">
      <c r="A38" s="200"/>
      <c r="B38" s="201"/>
      <c r="C38" s="202"/>
      <c r="D38" s="201"/>
      <c r="E38" s="201"/>
      <c r="F38" s="201"/>
      <c r="G38" s="20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2" x14ac:dyDescent="0.2">
      <c r="A39" s="204"/>
      <c r="B39" s="205"/>
      <c r="C39" s="206"/>
      <c r="D39" s="205"/>
      <c r="E39" s="205"/>
      <c r="F39" s="205"/>
      <c r="G39" s="20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2" x14ac:dyDescent="0.2">
      <c r="A40" s="3"/>
      <c r="B40" s="4"/>
      <c r="C40" s="141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2" x14ac:dyDescent="0.2">
      <c r="C41" s="143"/>
      <c r="D41" s="10"/>
      <c r="AF41" t="s">
        <v>142</v>
      </c>
    </row>
    <row r="42" spans="1:32" x14ac:dyDescent="0.2">
      <c r="D42" s="10"/>
    </row>
    <row r="43" spans="1:32" x14ac:dyDescent="0.2">
      <c r="D43" s="10"/>
    </row>
    <row r="44" spans="1:32" x14ac:dyDescent="0.2">
      <c r="D44" s="10"/>
    </row>
    <row r="45" spans="1:32" x14ac:dyDescent="0.2">
      <c r="D45" s="10"/>
    </row>
    <row r="46" spans="1:32" x14ac:dyDescent="0.2">
      <c r="D46" s="10"/>
    </row>
    <row r="47" spans="1:32" x14ac:dyDescent="0.2">
      <c r="D47" s="10"/>
    </row>
    <row r="48" spans="1:32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ugKXab5ISkSY+ZXB8aI5mvMp/MviGhrS/9p51R6jpalR5KMQq+qXNuc85d4cLZThXPGce92lYfUvlHNv3KL3w==" saltValue="IkrRSoJ1Au4mejn9GCeeoQ==" spinCount="100000" sheet="1" objects="1" scenarios="1"/>
  <mergeCells count="6">
    <mergeCell ref="A35:G39"/>
    <mergeCell ref="A1:G1"/>
    <mergeCell ref="C2:G2"/>
    <mergeCell ref="C3:G3"/>
    <mergeCell ref="C4:G4"/>
    <mergeCell ref="A34:C3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ED9AE-5CE5-46C3-A971-8F9ADFBA14CB}">
  <sheetPr>
    <outlinePr summaryBelow="0"/>
  </sheetPr>
  <dimension ref="A1:AG4998"/>
  <sheetViews>
    <sheetView tabSelected="1" workbookViewId="0">
      <pane ySplit="7" topLeftCell="A40" activePane="bottomLeft" state="frozen"/>
      <selection pane="bottomLeft" activeCell="Y53" sqref="Y53"/>
    </sheetView>
  </sheetViews>
  <sheetFormatPr defaultRowHeight="12.75" outlineLevelRow="3" x14ac:dyDescent="0.2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</cols>
  <sheetData>
    <row r="1" spans="1:33" ht="15.75" customHeight="1" x14ac:dyDescent="0.25">
      <c r="A1" s="208" t="s">
        <v>5</v>
      </c>
      <c r="B1" s="208"/>
      <c r="C1" s="208"/>
      <c r="D1" s="208"/>
      <c r="E1" s="208"/>
      <c r="F1" s="208"/>
      <c r="G1" s="208"/>
    </row>
    <row r="2" spans="1:33" ht="24.95" customHeight="1" x14ac:dyDescent="0.2">
      <c r="A2" s="50" t="s">
        <v>6</v>
      </c>
      <c r="B2" s="49" t="s">
        <v>35</v>
      </c>
      <c r="C2" s="209" t="s">
        <v>36</v>
      </c>
      <c r="D2" s="210"/>
      <c r="E2" s="210"/>
      <c r="F2" s="210"/>
      <c r="G2" s="211"/>
    </row>
    <row r="3" spans="1:33" ht="24.95" customHeight="1" x14ac:dyDescent="0.2">
      <c r="A3" s="50" t="s">
        <v>7</v>
      </c>
      <c r="B3" s="49" t="s">
        <v>42</v>
      </c>
      <c r="C3" s="209" t="s">
        <v>43</v>
      </c>
      <c r="D3" s="210"/>
      <c r="E3" s="210"/>
      <c r="F3" s="210"/>
      <c r="G3" s="211"/>
    </row>
    <row r="4" spans="1:33" ht="24.95" customHeight="1" x14ac:dyDescent="0.2">
      <c r="A4" s="98" t="s">
        <v>8</v>
      </c>
      <c r="B4" s="99" t="s">
        <v>46</v>
      </c>
      <c r="C4" s="212" t="s">
        <v>47</v>
      </c>
      <c r="D4" s="213"/>
      <c r="E4" s="213"/>
      <c r="F4" s="213"/>
      <c r="G4" s="214"/>
    </row>
    <row r="5" spans="1:33" x14ac:dyDescent="0.2">
      <c r="D5" s="10"/>
    </row>
    <row r="6" spans="1:33" ht="38.25" x14ac:dyDescent="0.2">
      <c r="A6" s="101" t="s">
        <v>64</v>
      </c>
      <c r="B6" s="103" t="s">
        <v>65</v>
      </c>
      <c r="C6" s="103" t="s">
        <v>66</v>
      </c>
      <c r="D6" s="102" t="s">
        <v>67</v>
      </c>
      <c r="E6" s="101" t="s">
        <v>68</v>
      </c>
      <c r="F6" s="100" t="s">
        <v>69</v>
      </c>
      <c r="G6" s="101" t="s">
        <v>24</v>
      </c>
      <c r="H6" s="104" t="s">
        <v>25</v>
      </c>
      <c r="I6" s="104" t="s">
        <v>70</v>
      </c>
      <c r="J6" s="104" t="s">
        <v>26</v>
      </c>
      <c r="K6" s="104" t="s">
        <v>71</v>
      </c>
      <c r="L6" s="104" t="s">
        <v>72</v>
      </c>
      <c r="M6" s="104" t="s">
        <v>73</v>
      </c>
      <c r="N6" s="104" t="s">
        <v>74</v>
      </c>
      <c r="O6" s="104" t="s">
        <v>75</v>
      </c>
      <c r="P6" s="104" t="s">
        <v>76</v>
      </c>
      <c r="Q6" s="104" t="s">
        <v>77</v>
      </c>
      <c r="R6" s="104" t="s">
        <v>78</v>
      </c>
      <c r="S6" s="104" t="s">
        <v>79</v>
      </c>
      <c r="T6" s="104" t="s">
        <v>80</v>
      </c>
    </row>
    <row r="7" spans="1:33" hidden="1" x14ac:dyDescent="0.2">
      <c r="A7" s="3"/>
      <c r="B7" s="4"/>
      <c r="C7" s="4"/>
      <c r="D7" s="6"/>
      <c r="E7" s="106"/>
      <c r="F7" s="107"/>
      <c r="G7" s="107"/>
      <c r="H7" s="107"/>
      <c r="I7" s="107"/>
      <c r="J7" s="107"/>
      <c r="K7" s="107"/>
      <c r="L7" s="107"/>
      <c r="M7" s="107"/>
      <c r="N7" s="106"/>
      <c r="O7" s="106"/>
      <c r="P7" s="106"/>
      <c r="Q7" s="106"/>
      <c r="R7" s="107"/>
      <c r="S7" s="107"/>
      <c r="T7" s="107"/>
    </row>
    <row r="8" spans="1:33" x14ac:dyDescent="0.2">
      <c r="A8" s="117" t="s">
        <v>86</v>
      </c>
      <c r="B8" s="118" t="s">
        <v>44</v>
      </c>
      <c r="C8" s="138" t="s">
        <v>51</v>
      </c>
      <c r="D8" s="119"/>
      <c r="E8" s="120"/>
      <c r="F8" s="121"/>
      <c r="G8" s="121">
        <f>SUM(G9:G15)</f>
        <v>0</v>
      </c>
      <c r="H8" s="121"/>
      <c r="I8" s="121">
        <f>SUM(I9:I15)</f>
        <v>0</v>
      </c>
      <c r="J8" s="121"/>
      <c r="K8" s="121">
        <f>SUM(K9:K15)</f>
        <v>55255.360000000001</v>
      </c>
      <c r="L8" s="121"/>
      <c r="M8" s="121">
        <f>SUM(M9:M15)</f>
        <v>0</v>
      </c>
      <c r="N8" s="120"/>
      <c r="O8" s="120">
        <f>SUM(O9:O15)</f>
        <v>0</v>
      </c>
      <c r="P8" s="120"/>
      <c r="Q8" s="120">
        <f>SUM(Q9:Q15)</f>
        <v>0</v>
      </c>
      <c r="R8" s="121"/>
      <c r="S8" s="121"/>
      <c r="T8" s="122"/>
    </row>
    <row r="9" spans="1:33" ht="22.5" outlineLevel="1" x14ac:dyDescent="0.2">
      <c r="A9" s="124">
        <v>1</v>
      </c>
      <c r="B9" s="125" t="s">
        <v>143</v>
      </c>
      <c r="C9" s="140" t="s">
        <v>144</v>
      </c>
      <c r="D9" s="126" t="s">
        <v>145</v>
      </c>
      <c r="E9" s="127">
        <v>401.8</v>
      </c>
      <c r="F9" s="128"/>
      <c r="G9" s="129">
        <f>ROUND(E9*F9,2)</f>
        <v>0</v>
      </c>
      <c r="H9" s="128">
        <v>0</v>
      </c>
      <c r="I9" s="129">
        <f>ROUND(E9*H9,2)</f>
        <v>0</v>
      </c>
      <c r="J9" s="128">
        <v>95.2</v>
      </c>
      <c r="K9" s="129">
        <f>ROUND(E9*J9,2)</f>
        <v>38251.360000000001</v>
      </c>
      <c r="L9" s="129">
        <v>21</v>
      </c>
      <c r="M9" s="129">
        <f>G9*(1+L9/100)</f>
        <v>0</v>
      </c>
      <c r="N9" s="127">
        <v>0</v>
      </c>
      <c r="O9" s="127">
        <f>ROUND(E9*N9,2)</f>
        <v>0</v>
      </c>
      <c r="P9" s="127">
        <v>0</v>
      </c>
      <c r="Q9" s="127">
        <f>ROUND(E9*P9,2)</f>
        <v>0</v>
      </c>
      <c r="R9" s="129"/>
      <c r="S9" s="129" t="s">
        <v>135</v>
      </c>
      <c r="T9" s="130" t="s">
        <v>135</v>
      </c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</row>
    <row r="10" spans="1:33" outlineLevel="2" x14ac:dyDescent="0.2">
      <c r="A10" s="112"/>
      <c r="B10" s="113"/>
      <c r="C10" s="146" t="s">
        <v>146</v>
      </c>
      <c r="D10" s="144"/>
      <c r="E10" s="145"/>
      <c r="F10" s="115"/>
      <c r="G10" s="115"/>
      <c r="H10" s="115"/>
      <c r="I10" s="115"/>
      <c r="J10" s="115"/>
      <c r="K10" s="115"/>
      <c r="L10" s="115"/>
      <c r="M10" s="115"/>
      <c r="N10" s="114"/>
      <c r="O10" s="114"/>
      <c r="P10" s="114"/>
      <c r="Q10" s="114"/>
      <c r="R10" s="115"/>
      <c r="S10" s="115"/>
      <c r="T10" s="11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</row>
    <row r="11" spans="1:33" outlineLevel="3" x14ac:dyDescent="0.2">
      <c r="A11" s="112"/>
      <c r="B11" s="113"/>
      <c r="C11" s="146" t="s">
        <v>147</v>
      </c>
      <c r="D11" s="144"/>
      <c r="E11" s="145"/>
      <c r="F11" s="115"/>
      <c r="G11" s="115"/>
      <c r="H11" s="115"/>
      <c r="I11" s="115"/>
      <c r="J11" s="115"/>
      <c r="K11" s="115"/>
      <c r="L11" s="115"/>
      <c r="M11" s="115"/>
      <c r="N11" s="114"/>
      <c r="O11" s="114"/>
      <c r="P11" s="114"/>
      <c r="Q11" s="114"/>
      <c r="R11" s="115"/>
      <c r="S11" s="115"/>
      <c r="T11" s="11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</row>
    <row r="12" spans="1:33" outlineLevel="3" x14ac:dyDescent="0.2">
      <c r="A12" s="112"/>
      <c r="B12" s="113"/>
      <c r="C12" s="146" t="s">
        <v>148</v>
      </c>
      <c r="D12" s="144"/>
      <c r="E12" s="145">
        <v>401.8</v>
      </c>
      <c r="F12" s="115"/>
      <c r="G12" s="115"/>
      <c r="H12" s="115"/>
      <c r="I12" s="115"/>
      <c r="J12" s="115"/>
      <c r="K12" s="115"/>
      <c r="L12" s="115"/>
      <c r="M12" s="115"/>
      <c r="N12" s="114"/>
      <c r="O12" s="114"/>
      <c r="P12" s="114"/>
      <c r="Q12" s="114"/>
      <c r="R12" s="115"/>
      <c r="S12" s="115"/>
      <c r="T12" s="11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</row>
    <row r="13" spans="1:33" ht="22.5" outlineLevel="1" x14ac:dyDescent="0.2">
      <c r="A13" s="124">
        <v>2</v>
      </c>
      <c r="B13" s="125" t="s">
        <v>149</v>
      </c>
      <c r="C13" s="140" t="s">
        <v>150</v>
      </c>
      <c r="D13" s="126" t="s">
        <v>151</v>
      </c>
      <c r="E13" s="127">
        <v>1090</v>
      </c>
      <c r="F13" s="128"/>
      <c r="G13" s="129">
        <f>ROUND(E13*F13,2)</f>
        <v>0</v>
      </c>
      <c r="H13" s="128">
        <v>0</v>
      </c>
      <c r="I13" s="129">
        <f>ROUND(E13*H13,2)</f>
        <v>0</v>
      </c>
      <c r="J13" s="128">
        <v>15.6</v>
      </c>
      <c r="K13" s="129">
        <f>ROUND(E13*J13,2)</f>
        <v>17004</v>
      </c>
      <c r="L13" s="129">
        <v>21</v>
      </c>
      <c r="M13" s="129">
        <f>G13*(1+L13/100)</f>
        <v>0</v>
      </c>
      <c r="N13" s="127">
        <v>0</v>
      </c>
      <c r="O13" s="127">
        <f>ROUND(E13*N13,2)</f>
        <v>0</v>
      </c>
      <c r="P13" s="127">
        <v>0</v>
      </c>
      <c r="Q13" s="127">
        <f>ROUND(E13*P13,2)</f>
        <v>0</v>
      </c>
      <c r="R13" s="129"/>
      <c r="S13" s="129" t="s">
        <v>135</v>
      </c>
      <c r="T13" s="130" t="s">
        <v>135</v>
      </c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</row>
    <row r="14" spans="1:33" outlineLevel="2" x14ac:dyDescent="0.2">
      <c r="A14" s="112"/>
      <c r="B14" s="113"/>
      <c r="C14" s="146" t="s">
        <v>152</v>
      </c>
      <c r="D14" s="144"/>
      <c r="E14" s="145"/>
      <c r="F14" s="115"/>
      <c r="G14" s="115"/>
      <c r="H14" s="115"/>
      <c r="I14" s="115"/>
      <c r="J14" s="115"/>
      <c r="K14" s="115"/>
      <c r="L14" s="115"/>
      <c r="M14" s="115"/>
      <c r="N14" s="114"/>
      <c r="O14" s="114"/>
      <c r="P14" s="114"/>
      <c r="Q14" s="114"/>
      <c r="R14" s="115"/>
      <c r="S14" s="115"/>
      <c r="T14" s="11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</row>
    <row r="15" spans="1:33" outlineLevel="3" x14ac:dyDescent="0.2">
      <c r="A15" s="112"/>
      <c r="B15" s="113"/>
      <c r="C15" s="146" t="s">
        <v>153</v>
      </c>
      <c r="D15" s="144"/>
      <c r="E15" s="145">
        <v>1090</v>
      </c>
      <c r="F15" s="115"/>
      <c r="G15" s="115"/>
      <c r="H15" s="115"/>
      <c r="I15" s="115"/>
      <c r="J15" s="115"/>
      <c r="K15" s="115"/>
      <c r="L15" s="115"/>
      <c r="M15" s="115"/>
      <c r="N15" s="114"/>
      <c r="O15" s="114"/>
      <c r="P15" s="114"/>
      <c r="Q15" s="114"/>
      <c r="R15" s="115"/>
      <c r="S15" s="115"/>
      <c r="T15" s="11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</row>
    <row r="16" spans="1:33" x14ac:dyDescent="0.2">
      <c r="A16" s="117" t="s">
        <v>86</v>
      </c>
      <c r="B16" s="118" t="s">
        <v>52</v>
      </c>
      <c r="C16" s="138" t="s">
        <v>53</v>
      </c>
      <c r="D16" s="119"/>
      <c r="E16" s="120"/>
      <c r="F16" s="121"/>
      <c r="G16" s="121">
        <f>SUM(G17:G31)</f>
        <v>0</v>
      </c>
      <c r="H16" s="121"/>
      <c r="I16" s="121">
        <f>SUM(I17:I31)</f>
        <v>1835970.95</v>
      </c>
      <c r="J16" s="121"/>
      <c r="K16" s="121">
        <f>SUM(K17:K31)</f>
        <v>511487.55000000005</v>
      </c>
      <c r="L16" s="121"/>
      <c r="M16" s="121">
        <f>SUM(M17:M31)</f>
        <v>0</v>
      </c>
      <c r="N16" s="120"/>
      <c r="O16" s="120">
        <f>SUM(O17:O31)</f>
        <v>1.4</v>
      </c>
      <c r="P16" s="120"/>
      <c r="Q16" s="120">
        <f>SUM(Q17:Q31)</f>
        <v>0</v>
      </c>
      <c r="R16" s="121"/>
      <c r="S16" s="121"/>
      <c r="T16" s="122"/>
    </row>
    <row r="17" spans="1:33" ht="22.5" outlineLevel="1" x14ac:dyDescent="0.2">
      <c r="A17" s="131">
        <v>3</v>
      </c>
      <c r="B17" s="132" t="s">
        <v>154</v>
      </c>
      <c r="C17" s="139" t="s">
        <v>155</v>
      </c>
      <c r="D17" s="133" t="s">
        <v>151</v>
      </c>
      <c r="E17" s="134">
        <v>280</v>
      </c>
      <c r="F17" s="135"/>
      <c r="G17" s="136">
        <f t="shared" ref="G17:G25" si="0">ROUND(E17*F17,2)</f>
        <v>0</v>
      </c>
      <c r="H17" s="135">
        <v>152.86000000000001</v>
      </c>
      <c r="I17" s="136">
        <f t="shared" ref="I17:I25" si="1">ROUND(E17*H17,2)</f>
        <v>42800.800000000003</v>
      </c>
      <c r="J17" s="135">
        <v>30.14</v>
      </c>
      <c r="K17" s="136">
        <f t="shared" ref="K17:K25" si="2">ROUND(E17*J17,2)</f>
        <v>8439.2000000000007</v>
      </c>
      <c r="L17" s="136">
        <v>21</v>
      </c>
      <c r="M17" s="136">
        <f t="shared" ref="M17:M25" si="3">G17*(1+L17/100)</f>
        <v>0</v>
      </c>
      <c r="N17" s="134">
        <v>0</v>
      </c>
      <c r="O17" s="134">
        <f t="shared" ref="O17:O25" si="4">ROUND(E17*N17,2)</f>
        <v>0</v>
      </c>
      <c r="P17" s="134">
        <v>0</v>
      </c>
      <c r="Q17" s="134">
        <f t="shared" ref="Q17:Q25" si="5">ROUND(E17*P17,2)</f>
        <v>0</v>
      </c>
      <c r="R17" s="136"/>
      <c r="S17" s="136" t="s">
        <v>135</v>
      </c>
      <c r="T17" s="137" t="s">
        <v>135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</row>
    <row r="18" spans="1:33" ht="22.5" outlineLevel="1" x14ac:dyDescent="0.2">
      <c r="A18" s="131">
        <v>4</v>
      </c>
      <c r="B18" s="132" t="s">
        <v>156</v>
      </c>
      <c r="C18" s="139" t="s">
        <v>157</v>
      </c>
      <c r="D18" s="133" t="s">
        <v>151</v>
      </c>
      <c r="E18" s="134">
        <v>890</v>
      </c>
      <c r="F18" s="135"/>
      <c r="G18" s="136">
        <f t="shared" si="0"/>
        <v>0</v>
      </c>
      <c r="H18" s="135">
        <v>173.41</v>
      </c>
      <c r="I18" s="136">
        <f t="shared" si="1"/>
        <v>154334.9</v>
      </c>
      <c r="J18" s="135">
        <v>31.09</v>
      </c>
      <c r="K18" s="136">
        <f t="shared" si="2"/>
        <v>27670.1</v>
      </c>
      <c r="L18" s="136">
        <v>21</v>
      </c>
      <c r="M18" s="136">
        <f t="shared" si="3"/>
        <v>0</v>
      </c>
      <c r="N18" s="134">
        <v>0</v>
      </c>
      <c r="O18" s="134">
        <f t="shared" si="4"/>
        <v>0</v>
      </c>
      <c r="P18" s="134">
        <v>0</v>
      </c>
      <c r="Q18" s="134">
        <f t="shared" si="5"/>
        <v>0</v>
      </c>
      <c r="R18" s="136"/>
      <c r="S18" s="136" t="s">
        <v>135</v>
      </c>
      <c r="T18" s="137" t="s">
        <v>135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</row>
    <row r="19" spans="1:33" ht="33.75" outlineLevel="1" x14ac:dyDescent="0.2">
      <c r="A19" s="131">
        <v>5</v>
      </c>
      <c r="B19" s="132" t="s">
        <v>158</v>
      </c>
      <c r="C19" s="139" t="s">
        <v>159</v>
      </c>
      <c r="D19" s="133" t="s">
        <v>151</v>
      </c>
      <c r="E19" s="134">
        <v>890</v>
      </c>
      <c r="F19" s="135"/>
      <c r="G19" s="136">
        <f t="shared" si="0"/>
        <v>0</v>
      </c>
      <c r="H19" s="135">
        <v>387.76</v>
      </c>
      <c r="I19" s="136">
        <f t="shared" si="1"/>
        <v>345106.4</v>
      </c>
      <c r="J19" s="135">
        <v>96.74</v>
      </c>
      <c r="K19" s="136">
        <f t="shared" si="2"/>
        <v>86098.6</v>
      </c>
      <c r="L19" s="136">
        <v>21</v>
      </c>
      <c r="M19" s="136">
        <f t="shared" si="3"/>
        <v>0</v>
      </c>
      <c r="N19" s="134">
        <v>0</v>
      </c>
      <c r="O19" s="134">
        <f t="shared" si="4"/>
        <v>0</v>
      </c>
      <c r="P19" s="134">
        <v>0</v>
      </c>
      <c r="Q19" s="134">
        <f t="shared" si="5"/>
        <v>0</v>
      </c>
      <c r="R19" s="136"/>
      <c r="S19" s="136" t="s">
        <v>135</v>
      </c>
      <c r="T19" s="137" t="s">
        <v>135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</row>
    <row r="20" spans="1:33" ht="22.5" outlineLevel="1" x14ac:dyDescent="0.2">
      <c r="A20" s="131">
        <v>6</v>
      </c>
      <c r="B20" s="132" t="s">
        <v>160</v>
      </c>
      <c r="C20" s="139" t="s">
        <v>161</v>
      </c>
      <c r="D20" s="133" t="s">
        <v>151</v>
      </c>
      <c r="E20" s="134">
        <v>890</v>
      </c>
      <c r="F20" s="135"/>
      <c r="G20" s="136">
        <f t="shared" si="0"/>
        <v>0</v>
      </c>
      <c r="H20" s="135">
        <v>326.01</v>
      </c>
      <c r="I20" s="136">
        <f t="shared" si="1"/>
        <v>290148.90000000002</v>
      </c>
      <c r="J20" s="135">
        <v>37.49</v>
      </c>
      <c r="K20" s="136">
        <f t="shared" si="2"/>
        <v>33366.1</v>
      </c>
      <c r="L20" s="136">
        <v>21</v>
      </c>
      <c r="M20" s="136">
        <f t="shared" si="3"/>
        <v>0</v>
      </c>
      <c r="N20" s="134">
        <v>0</v>
      </c>
      <c r="O20" s="134">
        <f t="shared" si="4"/>
        <v>0</v>
      </c>
      <c r="P20" s="134">
        <v>0</v>
      </c>
      <c r="Q20" s="134">
        <f t="shared" si="5"/>
        <v>0</v>
      </c>
      <c r="R20" s="136"/>
      <c r="S20" s="136" t="s">
        <v>135</v>
      </c>
      <c r="T20" s="137" t="s">
        <v>135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</row>
    <row r="21" spans="1:33" ht="22.5" outlineLevel="1" x14ac:dyDescent="0.2">
      <c r="A21" s="131">
        <v>7</v>
      </c>
      <c r="B21" s="132" t="s">
        <v>162</v>
      </c>
      <c r="C21" s="139" t="s">
        <v>163</v>
      </c>
      <c r="D21" s="133" t="s">
        <v>151</v>
      </c>
      <c r="E21" s="134">
        <v>1725</v>
      </c>
      <c r="F21" s="135"/>
      <c r="G21" s="136">
        <f t="shared" si="0"/>
        <v>0</v>
      </c>
      <c r="H21" s="135">
        <v>65.849999999999994</v>
      </c>
      <c r="I21" s="136">
        <f t="shared" si="1"/>
        <v>113591.25</v>
      </c>
      <c r="J21" s="135">
        <v>3.85</v>
      </c>
      <c r="K21" s="136">
        <f t="shared" si="2"/>
        <v>6641.25</v>
      </c>
      <c r="L21" s="136">
        <v>21</v>
      </c>
      <c r="M21" s="136">
        <f t="shared" si="3"/>
        <v>0</v>
      </c>
      <c r="N21" s="134">
        <v>0</v>
      </c>
      <c r="O21" s="134">
        <f t="shared" si="4"/>
        <v>0</v>
      </c>
      <c r="P21" s="134">
        <v>0</v>
      </c>
      <c r="Q21" s="134">
        <f t="shared" si="5"/>
        <v>0</v>
      </c>
      <c r="R21" s="136"/>
      <c r="S21" s="136" t="s">
        <v>135</v>
      </c>
      <c r="T21" s="137" t="s">
        <v>135</v>
      </c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</row>
    <row r="22" spans="1:33" ht="22.5" outlineLevel="1" x14ac:dyDescent="0.2">
      <c r="A22" s="131">
        <v>8</v>
      </c>
      <c r="B22" s="132" t="s">
        <v>164</v>
      </c>
      <c r="C22" s="139" t="s">
        <v>165</v>
      </c>
      <c r="D22" s="133" t="s">
        <v>151</v>
      </c>
      <c r="E22" s="134">
        <v>1725</v>
      </c>
      <c r="F22" s="135"/>
      <c r="G22" s="136">
        <f t="shared" si="0"/>
        <v>0</v>
      </c>
      <c r="H22" s="135">
        <v>7.06</v>
      </c>
      <c r="I22" s="136">
        <f t="shared" si="1"/>
        <v>12178.5</v>
      </c>
      <c r="J22" s="135">
        <v>1.1399999999999999</v>
      </c>
      <c r="K22" s="136">
        <f t="shared" si="2"/>
        <v>1966.5</v>
      </c>
      <c r="L22" s="136">
        <v>21</v>
      </c>
      <c r="M22" s="136">
        <f t="shared" si="3"/>
        <v>0</v>
      </c>
      <c r="N22" s="134">
        <v>0</v>
      </c>
      <c r="O22" s="134">
        <f t="shared" si="4"/>
        <v>0</v>
      </c>
      <c r="P22" s="134">
        <v>0</v>
      </c>
      <c r="Q22" s="134">
        <f t="shared" si="5"/>
        <v>0</v>
      </c>
      <c r="R22" s="136"/>
      <c r="S22" s="136" t="s">
        <v>166</v>
      </c>
      <c r="T22" s="137" t="s">
        <v>167</v>
      </c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</row>
    <row r="23" spans="1:33" ht="33.75" outlineLevel="1" x14ac:dyDescent="0.2">
      <c r="A23" s="131">
        <v>9</v>
      </c>
      <c r="B23" s="132" t="s">
        <v>168</v>
      </c>
      <c r="C23" s="139" t="s">
        <v>169</v>
      </c>
      <c r="D23" s="133" t="s">
        <v>151</v>
      </c>
      <c r="E23" s="134">
        <v>1725</v>
      </c>
      <c r="F23" s="135"/>
      <c r="G23" s="136">
        <f t="shared" si="0"/>
        <v>0</v>
      </c>
      <c r="H23" s="135">
        <v>261.56</v>
      </c>
      <c r="I23" s="136">
        <f t="shared" si="1"/>
        <v>451191</v>
      </c>
      <c r="J23" s="135">
        <v>80.44</v>
      </c>
      <c r="K23" s="136">
        <f t="shared" si="2"/>
        <v>138759</v>
      </c>
      <c r="L23" s="136">
        <v>21</v>
      </c>
      <c r="M23" s="136">
        <f t="shared" si="3"/>
        <v>0</v>
      </c>
      <c r="N23" s="134">
        <v>0</v>
      </c>
      <c r="O23" s="134">
        <f t="shared" si="4"/>
        <v>0</v>
      </c>
      <c r="P23" s="134">
        <v>0</v>
      </c>
      <c r="Q23" s="134">
        <f t="shared" si="5"/>
        <v>0</v>
      </c>
      <c r="R23" s="136"/>
      <c r="S23" s="136" t="s">
        <v>135</v>
      </c>
      <c r="T23" s="137" t="s">
        <v>135</v>
      </c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</row>
    <row r="24" spans="1:33" ht="22.5" outlineLevel="1" x14ac:dyDescent="0.2">
      <c r="A24" s="131">
        <v>10</v>
      </c>
      <c r="B24" s="132" t="s">
        <v>170</v>
      </c>
      <c r="C24" s="139" t="s">
        <v>171</v>
      </c>
      <c r="D24" s="133" t="s">
        <v>151</v>
      </c>
      <c r="E24" s="134">
        <v>280</v>
      </c>
      <c r="F24" s="135"/>
      <c r="G24" s="136">
        <f t="shared" si="0"/>
        <v>0</v>
      </c>
      <c r="H24" s="135">
        <v>57.91</v>
      </c>
      <c r="I24" s="136">
        <f t="shared" si="1"/>
        <v>16214.8</v>
      </c>
      <c r="J24" s="135">
        <v>410.09</v>
      </c>
      <c r="K24" s="136">
        <f t="shared" si="2"/>
        <v>114825.2</v>
      </c>
      <c r="L24" s="136">
        <v>21</v>
      </c>
      <c r="M24" s="136">
        <f t="shared" si="3"/>
        <v>0</v>
      </c>
      <c r="N24" s="134">
        <v>0</v>
      </c>
      <c r="O24" s="134">
        <f t="shared" si="4"/>
        <v>0</v>
      </c>
      <c r="P24" s="134">
        <v>0</v>
      </c>
      <c r="Q24" s="134">
        <f t="shared" si="5"/>
        <v>0</v>
      </c>
      <c r="R24" s="136"/>
      <c r="S24" s="136" t="s">
        <v>135</v>
      </c>
      <c r="T24" s="137" t="s">
        <v>135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</row>
    <row r="25" spans="1:33" ht="33.75" outlineLevel="1" x14ac:dyDescent="0.2">
      <c r="A25" s="124">
        <v>11</v>
      </c>
      <c r="B25" s="125" t="s">
        <v>172</v>
      </c>
      <c r="C25" s="140" t="s">
        <v>173</v>
      </c>
      <c r="D25" s="126" t="s">
        <v>174</v>
      </c>
      <c r="E25" s="127">
        <v>640</v>
      </c>
      <c r="F25" s="128"/>
      <c r="G25" s="129">
        <f t="shared" si="0"/>
        <v>0</v>
      </c>
      <c r="H25" s="128">
        <v>220.56</v>
      </c>
      <c r="I25" s="129">
        <f t="shared" si="1"/>
        <v>141158.39999999999</v>
      </c>
      <c r="J25" s="128">
        <v>146.44</v>
      </c>
      <c r="K25" s="129">
        <f t="shared" si="2"/>
        <v>93721.600000000006</v>
      </c>
      <c r="L25" s="129">
        <v>21</v>
      </c>
      <c r="M25" s="129">
        <f t="shared" si="3"/>
        <v>0</v>
      </c>
      <c r="N25" s="127">
        <v>0</v>
      </c>
      <c r="O25" s="127">
        <f t="shared" si="4"/>
        <v>0</v>
      </c>
      <c r="P25" s="127">
        <v>0</v>
      </c>
      <c r="Q25" s="127">
        <f t="shared" si="5"/>
        <v>0</v>
      </c>
      <c r="R25" s="129"/>
      <c r="S25" s="129" t="s">
        <v>135</v>
      </c>
      <c r="T25" s="130" t="s">
        <v>135</v>
      </c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</row>
    <row r="26" spans="1:33" outlineLevel="2" x14ac:dyDescent="0.2">
      <c r="A26" s="112"/>
      <c r="B26" s="113"/>
      <c r="C26" s="146" t="s">
        <v>175</v>
      </c>
      <c r="D26" s="144"/>
      <c r="E26" s="145"/>
      <c r="F26" s="115"/>
      <c r="G26" s="115"/>
      <c r="H26" s="115"/>
      <c r="I26" s="115"/>
      <c r="J26" s="115"/>
      <c r="K26" s="115"/>
      <c r="L26" s="115"/>
      <c r="M26" s="115"/>
      <c r="N26" s="114"/>
      <c r="O26" s="114"/>
      <c r="P26" s="114"/>
      <c r="Q26" s="114"/>
      <c r="R26" s="115"/>
      <c r="S26" s="115"/>
      <c r="T26" s="11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</row>
    <row r="27" spans="1:33" outlineLevel="3" x14ac:dyDescent="0.2">
      <c r="A27" s="112"/>
      <c r="B27" s="113"/>
      <c r="C27" s="146" t="s">
        <v>176</v>
      </c>
      <c r="D27" s="144"/>
      <c r="E27" s="145"/>
      <c r="F27" s="115"/>
      <c r="G27" s="115"/>
      <c r="H27" s="115"/>
      <c r="I27" s="115"/>
      <c r="J27" s="115"/>
      <c r="K27" s="115"/>
      <c r="L27" s="115"/>
      <c r="M27" s="115"/>
      <c r="N27" s="114"/>
      <c r="O27" s="114"/>
      <c r="P27" s="114"/>
      <c r="Q27" s="114"/>
      <c r="R27" s="115"/>
      <c r="S27" s="115"/>
      <c r="T27" s="11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</row>
    <row r="28" spans="1:33" outlineLevel="3" x14ac:dyDescent="0.2">
      <c r="A28" s="112"/>
      <c r="B28" s="113"/>
      <c r="C28" s="146" t="s">
        <v>177</v>
      </c>
      <c r="D28" s="144"/>
      <c r="E28" s="145">
        <v>183</v>
      </c>
      <c r="F28" s="115"/>
      <c r="G28" s="115"/>
      <c r="H28" s="115"/>
      <c r="I28" s="115"/>
      <c r="J28" s="115"/>
      <c r="K28" s="115"/>
      <c r="L28" s="115"/>
      <c r="M28" s="115"/>
      <c r="N28" s="114"/>
      <c r="O28" s="114"/>
      <c r="P28" s="114"/>
      <c r="Q28" s="114"/>
      <c r="R28" s="115"/>
      <c r="S28" s="115"/>
      <c r="T28" s="11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</row>
    <row r="29" spans="1:33" ht="22.5" outlineLevel="1" x14ac:dyDescent="0.2">
      <c r="A29" s="131">
        <v>13</v>
      </c>
      <c r="B29" s="132" t="s">
        <v>178</v>
      </c>
      <c r="C29" s="139" t="s">
        <v>179</v>
      </c>
      <c r="D29" s="133" t="s">
        <v>130</v>
      </c>
      <c r="E29" s="134">
        <v>52</v>
      </c>
      <c r="F29" s="135"/>
      <c r="G29" s="136">
        <f>ROUND(E29*F29,2)</f>
        <v>0</v>
      </c>
      <c r="H29" s="135">
        <v>115.5</v>
      </c>
      <c r="I29" s="136">
        <f>ROUND(E29*H29,2)</f>
        <v>6006</v>
      </c>
      <c r="J29" s="135">
        <v>0</v>
      </c>
      <c r="K29" s="136">
        <f>ROUND(E29*J29,2)</f>
        <v>0</v>
      </c>
      <c r="L29" s="136">
        <v>21</v>
      </c>
      <c r="M29" s="136">
        <f>G29*(1+L29/100)</f>
        <v>0</v>
      </c>
      <c r="N29" s="134">
        <v>2.7E-2</v>
      </c>
      <c r="O29" s="134">
        <f>ROUND(E29*N29,2)</f>
        <v>1.4</v>
      </c>
      <c r="P29" s="134">
        <v>0</v>
      </c>
      <c r="Q29" s="134">
        <f>ROUND(E29*P29,2)</f>
        <v>0</v>
      </c>
      <c r="R29" s="136" t="s">
        <v>180</v>
      </c>
      <c r="S29" s="136" t="s">
        <v>135</v>
      </c>
      <c r="T29" s="137" t="s">
        <v>135</v>
      </c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</row>
    <row r="30" spans="1:33" ht="22.5" outlineLevel="1" x14ac:dyDescent="0.2">
      <c r="A30" s="131">
        <v>14</v>
      </c>
      <c r="B30" s="132" t="s">
        <v>181</v>
      </c>
      <c r="C30" s="139" t="s">
        <v>182</v>
      </c>
      <c r="D30" s="133" t="s">
        <v>130</v>
      </c>
      <c r="E30" s="134">
        <v>640</v>
      </c>
      <c r="F30" s="135"/>
      <c r="G30" s="136">
        <f>ROUND(E30*F30,2)</f>
        <v>0</v>
      </c>
      <c r="H30" s="135">
        <v>228</v>
      </c>
      <c r="I30" s="136">
        <f>ROUND(E30*H30,2)</f>
        <v>145920</v>
      </c>
      <c r="J30" s="135">
        <v>0</v>
      </c>
      <c r="K30" s="136">
        <f>ROUND(E30*J30,2)</f>
        <v>0</v>
      </c>
      <c r="L30" s="136">
        <v>21</v>
      </c>
      <c r="M30" s="136">
        <f>G30*(1+L30/100)</f>
        <v>0</v>
      </c>
      <c r="N30" s="134">
        <v>0</v>
      </c>
      <c r="O30" s="134">
        <f>ROUND(E30*N30,2)</f>
        <v>0</v>
      </c>
      <c r="P30" s="134">
        <v>0</v>
      </c>
      <c r="Q30" s="134">
        <f>ROUND(E30*P30,2)</f>
        <v>0</v>
      </c>
      <c r="R30" s="136" t="s">
        <v>180</v>
      </c>
      <c r="S30" s="136" t="s">
        <v>135</v>
      </c>
      <c r="T30" s="137" t="s">
        <v>135</v>
      </c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</row>
    <row r="31" spans="1:33" ht="22.5" outlineLevel="1" x14ac:dyDescent="0.2">
      <c r="A31" s="131">
        <v>15</v>
      </c>
      <c r="B31" s="132" t="s">
        <v>183</v>
      </c>
      <c r="C31" s="139" t="s">
        <v>184</v>
      </c>
      <c r="D31" s="133" t="s">
        <v>151</v>
      </c>
      <c r="E31" s="134">
        <v>280</v>
      </c>
      <c r="F31" s="135"/>
      <c r="G31" s="136">
        <f>ROUND(E31*F31,2)</f>
        <v>0</v>
      </c>
      <c r="H31" s="135">
        <v>419</v>
      </c>
      <c r="I31" s="136">
        <f>ROUND(E31*H31,2)</f>
        <v>117320</v>
      </c>
      <c r="J31" s="135">
        <v>0</v>
      </c>
      <c r="K31" s="136">
        <f>ROUND(E31*J31,2)</f>
        <v>0</v>
      </c>
      <c r="L31" s="136">
        <v>21</v>
      </c>
      <c r="M31" s="136">
        <f>G31*(1+L31/100)</f>
        <v>0</v>
      </c>
      <c r="N31" s="134">
        <v>0</v>
      </c>
      <c r="O31" s="134">
        <f>ROUND(E31*N31,2)</f>
        <v>0</v>
      </c>
      <c r="P31" s="134">
        <v>0</v>
      </c>
      <c r="Q31" s="134">
        <f>ROUND(E31*P31,2)</f>
        <v>0</v>
      </c>
      <c r="R31" s="136" t="s">
        <v>180</v>
      </c>
      <c r="S31" s="136" t="s">
        <v>135</v>
      </c>
      <c r="T31" s="137" t="s">
        <v>135</v>
      </c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</row>
    <row r="32" spans="1:33" x14ac:dyDescent="0.2">
      <c r="A32" s="117" t="s">
        <v>86</v>
      </c>
      <c r="B32" s="118" t="s">
        <v>54</v>
      </c>
      <c r="C32" s="138" t="s">
        <v>55</v>
      </c>
      <c r="D32" s="119"/>
      <c r="E32" s="120"/>
      <c r="F32" s="121"/>
      <c r="G32" s="121">
        <f>SUM(G33:G40)</f>
        <v>0</v>
      </c>
      <c r="H32" s="121"/>
      <c r="I32" s="121">
        <f>SUM(I33:I40)</f>
        <v>0</v>
      </c>
      <c r="J32" s="121"/>
      <c r="K32" s="121">
        <f>SUM(K33:K40)</f>
        <v>135491.09</v>
      </c>
      <c r="L32" s="121"/>
      <c r="M32" s="121">
        <f>SUM(M33:M40)</f>
        <v>0</v>
      </c>
      <c r="N32" s="120"/>
      <c r="O32" s="120">
        <f>SUM(O33:O40)</f>
        <v>0</v>
      </c>
      <c r="P32" s="120"/>
      <c r="Q32" s="120">
        <f>SUM(Q33:Q40)</f>
        <v>0</v>
      </c>
      <c r="R32" s="121"/>
      <c r="S32" s="121"/>
      <c r="T32" s="122"/>
    </row>
    <row r="33" spans="1:33" ht="33.75" outlineLevel="1" x14ac:dyDescent="0.2">
      <c r="A33" s="131">
        <v>16</v>
      </c>
      <c r="B33" s="132" t="s">
        <v>185</v>
      </c>
      <c r="C33" s="139" t="s">
        <v>205</v>
      </c>
      <c r="D33" s="133" t="s">
        <v>151</v>
      </c>
      <c r="E33" s="134">
        <v>835</v>
      </c>
      <c r="F33" s="135"/>
      <c r="G33" s="136">
        <f t="shared" ref="G33:G40" si="6">ROUND(E33*F33,2)</f>
        <v>0</v>
      </c>
      <c r="H33" s="135">
        <v>0</v>
      </c>
      <c r="I33" s="136">
        <f t="shared" ref="I33:I40" si="7">ROUND(E33*H33,2)</f>
        <v>0</v>
      </c>
      <c r="J33" s="135">
        <v>32</v>
      </c>
      <c r="K33" s="136">
        <f t="shared" ref="K33:K40" si="8">ROUND(E33*J33,2)</f>
        <v>26720</v>
      </c>
      <c r="L33" s="136">
        <v>21</v>
      </c>
      <c r="M33" s="136">
        <f t="shared" ref="M33:M40" si="9">G33*(1+L33/100)</f>
        <v>0</v>
      </c>
      <c r="N33" s="134">
        <v>0</v>
      </c>
      <c r="O33" s="134">
        <f t="shared" ref="O33:O40" si="10">ROUND(E33*N33,2)</f>
        <v>0</v>
      </c>
      <c r="P33" s="134">
        <v>0</v>
      </c>
      <c r="Q33" s="134">
        <f t="shared" ref="Q33:Q40" si="11">ROUND(E33*P33,2)</f>
        <v>0</v>
      </c>
      <c r="R33" s="136"/>
      <c r="S33" s="136" t="s">
        <v>135</v>
      </c>
      <c r="T33" s="137" t="s">
        <v>135</v>
      </c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</row>
    <row r="34" spans="1:33" outlineLevel="1" x14ac:dyDescent="0.2">
      <c r="A34" s="131">
        <v>18</v>
      </c>
      <c r="B34" s="132" t="s">
        <v>186</v>
      </c>
      <c r="C34" s="139" t="s">
        <v>187</v>
      </c>
      <c r="D34" s="133" t="s">
        <v>188</v>
      </c>
      <c r="E34" s="134">
        <v>50.551360000000003</v>
      </c>
      <c r="F34" s="135"/>
      <c r="G34" s="136">
        <f t="shared" si="6"/>
        <v>0</v>
      </c>
      <c r="H34" s="135">
        <v>0</v>
      </c>
      <c r="I34" s="136">
        <f t="shared" si="7"/>
        <v>0</v>
      </c>
      <c r="J34" s="135">
        <v>271.5</v>
      </c>
      <c r="K34" s="136">
        <f t="shared" si="8"/>
        <v>13724.69</v>
      </c>
      <c r="L34" s="136">
        <v>21</v>
      </c>
      <c r="M34" s="136">
        <f t="shared" si="9"/>
        <v>0</v>
      </c>
      <c r="N34" s="134">
        <v>0</v>
      </c>
      <c r="O34" s="134">
        <f t="shared" si="10"/>
        <v>0</v>
      </c>
      <c r="P34" s="134">
        <v>0</v>
      </c>
      <c r="Q34" s="134">
        <f t="shared" si="11"/>
        <v>0</v>
      </c>
      <c r="R34" s="136"/>
      <c r="S34" s="136" t="s">
        <v>135</v>
      </c>
      <c r="T34" s="137" t="s">
        <v>135</v>
      </c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</row>
    <row r="35" spans="1:33" ht="22.5" outlineLevel="1" x14ac:dyDescent="0.2">
      <c r="A35" s="131">
        <v>19</v>
      </c>
      <c r="B35" s="132" t="s">
        <v>189</v>
      </c>
      <c r="C35" s="139" t="s">
        <v>190</v>
      </c>
      <c r="D35" s="133" t="s">
        <v>188</v>
      </c>
      <c r="E35" s="134">
        <v>960.47583999999995</v>
      </c>
      <c r="F35" s="135"/>
      <c r="G35" s="136">
        <f t="shared" si="6"/>
        <v>0</v>
      </c>
      <c r="H35" s="135">
        <v>0</v>
      </c>
      <c r="I35" s="136">
        <f t="shared" si="7"/>
        <v>0</v>
      </c>
      <c r="J35" s="135">
        <v>25</v>
      </c>
      <c r="K35" s="136">
        <f t="shared" si="8"/>
        <v>24011.9</v>
      </c>
      <c r="L35" s="136">
        <v>21</v>
      </c>
      <c r="M35" s="136">
        <f t="shared" si="9"/>
        <v>0</v>
      </c>
      <c r="N35" s="134">
        <v>0</v>
      </c>
      <c r="O35" s="134">
        <f t="shared" si="10"/>
        <v>0</v>
      </c>
      <c r="P35" s="134">
        <v>0</v>
      </c>
      <c r="Q35" s="134">
        <f t="shared" si="11"/>
        <v>0</v>
      </c>
      <c r="R35" s="136"/>
      <c r="S35" s="136" t="s">
        <v>135</v>
      </c>
      <c r="T35" s="137" t="s">
        <v>135</v>
      </c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</row>
    <row r="36" spans="1:33" ht="22.5" outlineLevel="1" x14ac:dyDescent="0.2">
      <c r="A36" s="131">
        <v>20</v>
      </c>
      <c r="B36" s="132" t="s">
        <v>191</v>
      </c>
      <c r="C36" s="139" t="s">
        <v>192</v>
      </c>
      <c r="D36" s="133" t="s">
        <v>188</v>
      </c>
      <c r="E36" s="134">
        <v>50.551360000000003</v>
      </c>
      <c r="F36" s="135"/>
      <c r="G36" s="136">
        <f t="shared" si="6"/>
        <v>0</v>
      </c>
      <c r="H36" s="135">
        <v>0</v>
      </c>
      <c r="I36" s="136">
        <f t="shared" si="7"/>
        <v>0</v>
      </c>
      <c r="J36" s="135">
        <v>383.5</v>
      </c>
      <c r="K36" s="136">
        <f t="shared" si="8"/>
        <v>19386.45</v>
      </c>
      <c r="L36" s="136">
        <v>21</v>
      </c>
      <c r="M36" s="136">
        <f t="shared" si="9"/>
        <v>0</v>
      </c>
      <c r="N36" s="134">
        <v>0</v>
      </c>
      <c r="O36" s="134">
        <f t="shared" si="10"/>
        <v>0</v>
      </c>
      <c r="P36" s="134">
        <v>0</v>
      </c>
      <c r="Q36" s="134">
        <f t="shared" si="11"/>
        <v>0</v>
      </c>
      <c r="R36" s="136"/>
      <c r="S36" s="136" t="s">
        <v>135</v>
      </c>
      <c r="T36" s="137" t="s">
        <v>135</v>
      </c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</row>
    <row r="37" spans="1:33" ht="22.5" outlineLevel="1" x14ac:dyDescent="0.2">
      <c r="A37" s="131">
        <v>21</v>
      </c>
      <c r="B37" s="132" t="s">
        <v>193</v>
      </c>
      <c r="C37" s="139" t="s">
        <v>194</v>
      </c>
      <c r="D37" s="133" t="s">
        <v>188</v>
      </c>
      <c r="E37" s="134">
        <v>50.551360000000003</v>
      </c>
      <c r="F37" s="135"/>
      <c r="G37" s="136">
        <f t="shared" si="6"/>
        <v>0</v>
      </c>
      <c r="H37" s="135">
        <v>0</v>
      </c>
      <c r="I37" s="136">
        <f t="shared" si="7"/>
        <v>0</v>
      </c>
      <c r="J37" s="135">
        <v>42.7</v>
      </c>
      <c r="K37" s="136">
        <f t="shared" si="8"/>
        <v>2158.54</v>
      </c>
      <c r="L37" s="136">
        <v>21</v>
      </c>
      <c r="M37" s="136">
        <f t="shared" si="9"/>
        <v>0</v>
      </c>
      <c r="N37" s="134">
        <v>0</v>
      </c>
      <c r="O37" s="134">
        <f t="shared" si="10"/>
        <v>0</v>
      </c>
      <c r="P37" s="134">
        <v>0</v>
      </c>
      <c r="Q37" s="134">
        <f t="shared" si="11"/>
        <v>0</v>
      </c>
      <c r="R37" s="136"/>
      <c r="S37" s="136" t="s">
        <v>135</v>
      </c>
      <c r="T37" s="137" t="s">
        <v>135</v>
      </c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</row>
    <row r="38" spans="1:33" ht="22.5" outlineLevel="1" x14ac:dyDescent="0.2">
      <c r="A38" s="131">
        <v>22</v>
      </c>
      <c r="B38" s="132" t="s">
        <v>195</v>
      </c>
      <c r="C38" s="139" t="s">
        <v>196</v>
      </c>
      <c r="D38" s="133" t="s">
        <v>188</v>
      </c>
      <c r="E38" s="134">
        <v>0.45135999999999998</v>
      </c>
      <c r="F38" s="135"/>
      <c r="G38" s="136">
        <f t="shared" si="6"/>
        <v>0</v>
      </c>
      <c r="H38" s="135">
        <v>0</v>
      </c>
      <c r="I38" s="136">
        <f t="shared" si="7"/>
        <v>0</v>
      </c>
      <c r="J38" s="135">
        <v>300</v>
      </c>
      <c r="K38" s="136">
        <f t="shared" si="8"/>
        <v>135.41</v>
      </c>
      <c r="L38" s="136">
        <v>21</v>
      </c>
      <c r="M38" s="136">
        <f t="shared" si="9"/>
        <v>0</v>
      </c>
      <c r="N38" s="134">
        <v>0</v>
      </c>
      <c r="O38" s="134">
        <f t="shared" si="10"/>
        <v>0</v>
      </c>
      <c r="P38" s="134">
        <v>0</v>
      </c>
      <c r="Q38" s="134">
        <f t="shared" si="11"/>
        <v>0</v>
      </c>
      <c r="R38" s="136"/>
      <c r="S38" s="136" t="s">
        <v>197</v>
      </c>
      <c r="T38" s="137" t="s">
        <v>197</v>
      </c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</row>
    <row r="39" spans="1:33" ht="22.5" outlineLevel="1" x14ac:dyDescent="0.2">
      <c r="A39" s="131">
        <v>23</v>
      </c>
      <c r="B39" s="132" t="s">
        <v>198</v>
      </c>
      <c r="C39" s="139" t="s">
        <v>199</v>
      </c>
      <c r="D39" s="133" t="s">
        <v>188</v>
      </c>
      <c r="E39" s="134">
        <v>50.1</v>
      </c>
      <c r="F39" s="135"/>
      <c r="G39" s="136">
        <f t="shared" si="6"/>
        <v>0</v>
      </c>
      <c r="H39" s="135">
        <v>0</v>
      </c>
      <c r="I39" s="136">
        <f t="shared" si="7"/>
        <v>0</v>
      </c>
      <c r="J39" s="135">
        <v>985</v>
      </c>
      <c r="K39" s="136">
        <f t="shared" si="8"/>
        <v>49348.5</v>
      </c>
      <c r="L39" s="136">
        <v>21</v>
      </c>
      <c r="M39" s="136">
        <f t="shared" si="9"/>
        <v>0</v>
      </c>
      <c r="N39" s="134">
        <v>0</v>
      </c>
      <c r="O39" s="134">
        <f t="shared" si="10"/>
        <v>0</v>
      </c>
      <c r="P39" s="134">
        <v>0</v>
      </c>
      <c r="Q39" s="134">
        <f t="shared" si="11"/>
        <v>0</v>
      </c>
      <c r="R39" s="136"/>
      <c r="S39" s="136" t="s">
        <v>200</v>
      </c>
      <c r="T39" s="137" t="s">
        <v>200</v>
      </c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</row>
    <row r="40" spans="1:33" outlineLevel="1" x14ac:dyDescent="0.2">
      <c r="A40" s="131">
        <v>24</v>
      </c>
      <c r="B40" s="132" t="s">
        <v>201</v>
      </c>
      <c r="C40" s="139" t="s">
        <v>202</v>
      </c>
      <c r="D40" s="133" t="s">
        <v>188</v>
      </c>
      <c r="E40" s="134">
        <v>0.45135999999999998</v>
      </c>
      <c r="F40" s="135"/>
      <c r="G40" s="136">
        <f t="shared" si="6"/>
        <v>0</v>
      </c>
      <c r="H40" s="135">
        <v>0</v>
      </c>
      <c r="I40" s="136">
        <f t="shared" si="7"/>
        <v>0</v>
      </c>
      <c r="J40" s="135">
        <v>12.4</v>
      </c>
      <c r="K40" s="136">
        <f t="shared" si="8"/>
        <v>5.6</v>
      </c>
      <c r="L40" s="136">
        <v>21</v>
      </c>
      <c r="M40" s="136">
        <f t="shared" si="9"/>
        <v>0</v>
      </c>
      <c r="N40" s="134">
        <v>0</v>
      </c>
      <c r="O40" s="134">
        <f t="shared" si="10"/>
        <v>0</v>
      </c>
      <c r="P40" s="134">
        <v>0</v>
      </c>
      <c r="Q40" s="134">
        <f t="shared" si="11"/>
        <v>0</v>
      </c>
      <c r="R40" s="136"/>
      <c r="S40" s="136" t="s">
        <v>135</v>
      </c>
      <c r="T40" s="137" t="s">
        <v>135</v>
      </c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</row>
    <row r="41" spans="1:33" x14ac:dyDescent="0.2">
      <c r="A41" s="117" t="s">
        <v>86</v>
      </c>
      <c r="B41" s="118" t="s">
        <v>56</v>
      </c>
      <c r="C41" s="138" t="s">
        <v>57</v>
      </c>
      <c r="D41" s="119"/>
      <c r="E41" s="120"/>
      <c r="F41" s="121"/>
      <c r="G41" s="121">
        <f>SUM(G42)</f>
        <v>0</v>
      </c>
      <c r="H41" s="121"/>
      <c r="I41" s="121">
        <f>SUM(I42:I42)</f>
        <v>0</v>
      </c>
      <c r="J41" s="121"/>
      <c r="K41" s="121">
        <f>SUM(K42:K42)</f>
        <v>3422.33</v>
      </c>
      <c r="L41" s="121"/>
      <c r="M41" s="121">
        <f>SUM(M42:M42)</f>
        <v>0</v>
      </c>
      <c r="N41" s="120"/>
      <c r="O41" s="120">
        <f>SUM(O42:O42)</f>
        <v>0</v>
      </c>
      <c r="P41" s="120"/>
      <c r="Q41" s="120">
        <f>SUM(Q42:Q42)</f>
        <v>0</v>
      </c>
      <c r="R41" s="121"/>
      <c r="S41" s="121"/>
      <c r="T41" s="122"/>
    </row>
    <row r="42" spans="1:33" ht="22.5" outlineLevel="1" x14ac:dyDescent="0.2">
      <c r="A42" s="124">
        <v>25</v>
      </c>
      <c r="B42" s="125" t="s">
        <v>203</v>
      </c>
      <c r="C42" s="140" t="s">
        <v>204</v>
      </c>
      <c r="D42" s="126" t="s">
        <v>188</v>
      </c>
      <c r="E42" s="127">
        <v>50.551360000000003</v>
      </c>
      <c r="F42" s="128"/>
      <c r="G42" s="129">
        <f>ROUND(E42*F42,2)</f>
        <v>0</v>
      </c>
      <c r="H42" s="128">
        <v>0</v>
      </c>
      <c r="I42" s="129">
        <f>ROUND(E42*H42,2)</f>
        <v>0</v>
      </c>
      <c r="J42" s="128">
        <v>67.7</v>
      </c>
      <c r="K42" s="129">
        <f>ROUND(E42*J42,2)</f>
        <v>3422.33</v>
      </c>
      <c r="L42" s="129">
        <v>21</v>
      </c>
      <c r="M42" s="129">
        <f>G42*(1+L42/100)</f>
        <v>0</v>
      </c>
      <c r="N42" s="127">
        <v>0</v>
      </c>
      <c r="O42" s="127">
        <f>ROUND(E42*N42,2)</f>
        <v>0</v>
      </c>
      <c r="P42" s="127">
        <v>0</v>
      </c>
      <c r="Q42" s="127">
        <f>ROUND(E42*P42,2)</f>
        <v>0</v>
      </c>
      <c r="R42" s="129"/>
      <c r="S42" s="129" t="s">
        <v>135</v>
      </c>
      <c r="T42" s="130" t="s">
        <v>135</v>
      </c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</row>
    <row r="43" spans="1:33" x14ac:dyDescent="0.2">
      <c r="A43" s="3"/>
      <c r="B43" s="4"/>
      <c r="C43" s="141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33" x14ac:dyDescent="0.2">
      <c r="A44" s="108"/>
      <c r="B44" s="109" t="s">
        <v>24</v>
      </c>
      <c r="C44" s="142"/>
      <c r="D44" s="110"/>
      <c r="E44" s="111"/>
      <c r="F44" s="111"/>
      <c r="G44" s="123">
        <f>G8+G16+G32+G41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33" x14ac:dyDescent="0.2">
      <c r="A45" s="3"/>
      <c r="B45" s="4"/>
      <c r="C45" s="141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33" x14ac:dyDescent="0.2">
      <c r="A46" s="3"/>
      <c r="B46" s="4"/>
      <c r="C46" s="141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33" x14ac:dyDescent="0.2">
      <c r="A47" s="215" t="s">
        <v>140</v>
      </c>
      <c r="B47" s="215"/>
      <c r="C47" s="216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33" x14ac:dyDescent="0.2">
      <c r="A48" s="196"/>
      <c r="B48" s="197"/>
      <c r="C48" s="198"/>
      <c r="D48" s="197"/>
      <c r="E48" s="197"/>
      <c r="F48" s="197"/>
      <c r="G48" s="199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x14ac:dyDescent="0.2">
      <c r="A49" s="200"/>
      <c r="B49" s="201"/>
      <c r="C49" s="202"/>
      <c r="D49" s="201"/>
      <c r="E49" s="201"/>
      <c r="F49" s="201"/>
      <c r="G49" s="20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x14ac:dyDescent="0.2">
      <c r="A50" s="200"/>
      <c r="B50" s="201"/>
      <c r="C50" s="202"/>
      <c r="D50" s="201"/>
      <c r="E50" s="201"/>
      <c r="F50" s="201"/>
      <c r="G50" s="20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x14ac:dyDescent="0.2">
      <c r="A51" s="200"/>
      <c r="B51" s="201"/>
      <c r="C51" s="202"/>
      <c r="D51" s="201"/>
      <c r="E51" s="201"/>
      <c r="F51" s="201"/>
      <c r="G51" s="20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x14ac:dyDescent="0.2">
      <c r="A52" s="204"/>
      <c r="B52" s="205"/>
      <c r="C52" s="206"/>
      <c r="D52" s="205"/>
      <c r="E52" s="205"/>
      <c r="F52" s="205"/>
      <c r="G52" s="207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x14ac:dyDescent="0.2">
      <c r="A53" s="3"/>
      <c r="B53" s="4"/>
      <c r="C53" s="141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x14ac:dyDescent="0.2">
      <c r="C54" s="143"/>
      <c r="D54" s="10"/>
    </row>
    <row r="55" spans="1:20" x14ac:dyDescent="0.2">
      <c r="D55" s="10"/>
    </row>
    <row r="56" spans="1:20" x14ac:dyDescent="0.2">
      <c r="D56" s="10"/>
    </row>
    <row r="57" spans="1:20" x14ac:dyDescent="0.2">
      <c r="D57" s="10"/>
    </row>
    <row r="58" spans="1:20" x14ac:dyDescent="0.2">
      <c r="D58" s="10"/>
    </row>
    <row r="59" spans="1:20" x14ac:dyDescent="0.2">
      <c r="D59" s="10"/>
    </row>
    <row r="60" spans="1:20" x14ac:dyDescent="0.2">
      <c r="D60" s="10"/>
    </row>
    <row r="61" spans="1:20" x14ac:dyDescent="0.2">
      <c r="D61" s="10"/>
    </row>
    <row r="62" spans="1:20" x14ac:dyDescent="0.2">
      <c r="D62" s="10"/>
    </row>
    <row r="63" spans="1:20" x14ac:dyDescent="0.2">
      <c r="D63" s="10"/>
    </row>
    <row r="64" spans="1:2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</sheetData>
  <sheetProtection algorithmName="SHA-512" hashValue="FShJGsQbwp3Ix+vvB/zPvdCqBLk6B+By37Xu0u4nO7RaUwGQId79jVJeebLG205CFBHWJJm1JeJFMcAh3c5FiQ==" saltValue="/E+Sn1oTEv5F9ge/kk0K8w==" spinCount="100000" sheet="1" objects="1" scenarios="1"/>
  <mergeCells count="6">
    <mergeCell ref="A48:G52"/>
    <mergeCell ref="A1:G1"/>
    <mergeCell ref="C2:G2"/>
    <mergeCell ref="C3:G3"/>
    <mergeCell ref="C4:G4"/>
    <mergeCell ref="A47:C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VRN</vt:lpstr>
      <vt:lpstr>ASŘ</vt:lpstr>
      <vt:lpstr>CenaCelkem</vt:lpstr>
      <vt:lpstr>CenaCelkemBezDPH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ASŘ!Názvy_tisku</vt:lpstr>
      <vt:lpstr>VRN!Názvy_tisku</vt:lpstr>
      <vt:lpstr>oadresa</vt:lpstr>
      <vt:lpstr>Stavba!Objednatel</vt:lpstr>
      <vt:lpstr>ASŘ!Oblast_tisku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QG010</cp:lastModifiedBy>
  <cp:lastPrinted>2019-03-19T12:27:02Z</cp:lastPrinted>
  <dcterms:created xsi:type="dcterms:W3CDTF">2009-04-08T07:15:50Z</dcterms:created>
  <dcterms:modified xsi:type="dcterms:W3CDTF">2023-12-21T07:32:25Z</dcterms:modified>
</cp:coreProperties>
</file>